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facture " sheetId="1" r:id="rId1"/>
  </sheets>
  <definedNames>
    <definedName name="_xlnm.Print_Area" localSheetId="0">'facture '!$A$1:$R$60</definedName>
    <definedName name="Excel_BuiltIn_Print_Area" localSheetId="0">'facture '!$A$1:$R$62</definedName>
    <definedName name="Excel_BuiltIn_Print_Area" localSheetId="0">'facture '!$A$1:$R$67</definedName>
    <definedName name="Excel_BuiltIn_Print_Area" localSheetId="0">'facture '!$A$2:$R$67</definedName>
  </definedNames>
  <calcPr fullCalcOnLoad="1"/>
</workbook>
</file>

<file path=xl/sharedStrings.xml><?xml version="1.0" encoding="utf-8"?>
<sst xmlns="http://schemas.openxmlformats.org/spreadsheetml/2006/main" count="233" uniqueCount="201">
  <si>
    <t xml:space="preserve"> MAISON CULTURELLE DE L' ESPÉRANTO,                                              Château de Grésillon, 1310 route de Le Lude, 49150 Baugé-en-Anjou</t>
  </si>
  <si>
    <t>Facture</t>
  </si>
  <si>
    <t>notes non imprimées</t>
  </si>
  <si>
    <t>Fakturversio de la 30a de septembro 2022</t>
  </si>
  <si>
    <t>Version de facture du 30 septembre 2022</t>
  </si>
  <si>
    <t>CONVENTION pour l'hébergement de groupe</t>
  </si>
  <si>
    <t xml:space="preserve"> Nom, prénom : </t>
  </si>
  <si>
    <t>Protekto de tiu kalkulfolio</t>
  </si>
  <si>
    <t>Protection de cette feuille de calcul</t>
  </si>
  <si>
    <t xml:space="preserve"> Adresse : </t>
  </si>
  <si>
    <t xml:space="preserve"> Nombre de personnes hébergées dans les chambres :</t>
  </si>
  <si>
    <t>S'il y a 10 personnes la première nuit puis 50 pers. la deuxième nuit, alors faire la moyenne: 10+50=60 personnes divisé par 2 nuits = 30</t>
  </si>
  <si>
    <t>Nur la faktura kadro printiĝas (linio 1-5, kolumno A-R).</t>
  </si>
  <si>
    <t>Uniquement le cadre de la facture est imprimée (lignes 1-5, colonnes A-R).</t>
  </si>
  <si>
    <t xml:space="preserve">... dont nombre d'adultes (≥18 ans) non exonérés de la taxe de séjour, non résidents de Baugé : </t>
  </si>
  <si>
    <t>Nur griz-fona ĉelo modifeblas.</t>
  </si>
  <si>
    <t>Uniquement les cellules en fond gris peuvent être modifiées.</t>
  </si>
  <si>
    <t xml:space="preserve"> Nombre de personnes hébergées sur l'espace camping : </t>
  </si>
  <si>
    <t xml:space="preserve">Blank-fona ĉelo ne modifeblas, </t>
  </si>
  <si>
    <t>Les cellules en fond blanc ne peuvent pas être modifiés,</t>
  </si>
  <si>
    <t xml:space="preserve"> Nombre de participants supplémentaires présent sur le domaine uniquement en journée : </t>
  </si>
  <si>
    <t xml:space="preserve">   sed eblas vidi ĝian formulon.</t>
  </si>
  <si>
    <t xml:space="preserve">   mais on peut voir leur formule.</t>
  </si>
  <si>
    <t xml:space="preserve"> Arrivée le : </t>
  </si>
  <si>
    <t xml:space="preserve">à </t>
  </si>
  <si>
    <t xml:space="preserve"> h environ</t>
  </si>
  <si>
    <t xml:space="preserve">Durée de </t>
  </si>
  <si>
    <t xml:space="preserve"> nuit(s)</t>
  </si>
  <si>
    <t>Se tamen necesas modifi blank-fonan ĉelon,</t>
  </si>
  <si>
    <t>S'il faut néanmoins modifier une cellule en fond blanc,</t>
  </si>
  <si>
    <t xml:space="preserve"> Départ le : </t>
  </si>
  <si>
    <t xml:space="preserve">ou </t>
  </si>
  <si>
    <t xml:space="preserve"> journée sans nuit</t>
  </si>
  <si>
    <t xml:space="preserve">   tiam forigu protekton tiel:</t>
  </si>
  <si>
    <t xml:space="preserve">   alors il faut enlever la protection ainsi :</t>
  </si>
  <si>
    <t xml:space="preserve"> Prix de location TTC des bâtiments et du domaine :</t>
  </si>
  <si>
    <t xml:space="preserve">Acompte de </t>
  </si>
  <si>
    <t>Klaku al menuo Iloj, Protekti la dokumenton, Folio</t>
  </si>
  <si>
    <t>Cliquez sur le menu Outils, Protéger le document, Feuille</t>
  </si>
  <si>
    <t xml:space="preserve">   dont prix de location HT à titre de logement / nuitée :</t>
  </si>
  <si>
    <t xml:space="preserve">Dossier reçu le </t>
  </si>
  <si>
    <t xml:space="preserve"> Nb. de services fournis parmi accueil, draps, p.déjeuner, ménage :</t>
  </si>
  <si>
    <t xml:space="preserve">taux de TVA appliqué </t>
  </si>
  <si>
    <t xml:space="preserve">   poste tajpu "mot de passe" en Esperanto</t>
  </si>
  <si>
    <t xml:space="preserve">   puis saississez "mot de passe" en espéranto</t>
  </si>
  <si>
    <t>RELEVÉ des compteurs</t>
  </si>
  <si>
    <t xml:space="preserve"> 2 compteurs sur le brûleur dans chaufferie</t>
  </si>
  <si>
    <t xml:space="preserve"> Électricité</t>
  </si>
  <si>
    <t xml:space="preserve"> Eau</t>
  </si>
  <si>
    <t xml:space="preserve"> Fioul</t>
  </si>
  <si>
    <t>en allure n°</t>
  </si>
  <si>
    <t>'I' à 6 L/h</t>
  </si>
  <si>
    <t>'II' à 9 L/h</t>
  </si>
  <si>
    <t>Total fioul :</t>
  </si>
  <si>
    <t xml:space="preserve">CONSOMMATIONS </t>
  </si>
  <si>
    <t xml:space="preserve"> Unité</t>
  </si>
  <si>
    <t>kWh</t>
  </si>
  <si>
    <t>m³</t>
  </si>
  <si>
    <t>heures</t>
  </si>
  <si>
    <t>litres</t>
  </si>
  <si>
    <t>La location consommations comprises est consentie pour les maximums suivants (valable en 09/2022) :</t>
  </si>
  <si>
    <t xml:space="preserve"> Compteur début</t>
  </si>
  <si>
    <r>
      <t>EAU : 4m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par nuit maximum, au-delà 5,63€ par m³ sera facturé en supplément.</t>
    </r>
  </si>
  <si>
    <t xml:space="preserve"> Compteur fin</t>
  </si>
  <si>
    <t>ÉLECTRICITE : 80kWh par nuit maximum, au-delà 0,31€ par kWh sera facturé en supplément.</t>
  </si>
  <si>
    <t xml:space="preserve"> Consommé</t>
  </si>
  <si>
    <t xml:space="preserve"> Consommé heures </t>
  </si>
  <si>
    <t>FIOUL : 15L par nuit maximum, au-delà 2,00€ par litre de fioul sera facturé en supplément.</t>
  </si>
  <si>
    <t> Eau+EdF dans escalier 2. Appuyer sur bouton « sélection »</t>
  </si>
  <si>
    <t xml:space="preserve"> Consommé litres</t>
  </si>
  <si>
    <t>NB : En période froide, la consommation excède les 100 € par nuit, en période de gêl 200 € par nuit</t>
  </si>
  <si>
    <t>FACTURATIONS</t>
  </si>
  <si>
    <t>Code TVA</t>
  </si>
  <si>
    <t>Tarif uni-tarie TTC</t>
  </si>
  <si>
    <t>Nombre * Jours</t>
  </si>
  <si>
    <t>Montant TTC</t>
  </si>
  <si>
    <t>TVA normale à 20% en 2018</t>
  </si>
  <si>
    <t>TVA réduit à 5,5% en 2018</t>
  </si>
  <si>
    <t xml:space="preserve"> Prix de l'hébergement de groupe, accueil</t>
  </si>
  <si>
    <t>période</t>
  </si>
  <si>
    <t>-</t>
  </si>
  <si>
    <t>• taux par défaut en 2018 pour défaut tous les produits et services, sauf les exceptions suivantes</t>
  </si>
  <si>
    <t>• Restauration et vente de produits alimentaires préparés destinés - vendus sous un emballage permettant leur conservation.</t>
  </si>
  <si>
    <t xml:space="preserve"> Supplément pour personnes hébergées sur l'espace camping</t>
  </si>
  <si>
    <t>• Produits alimentaires de première nécessité càd. destinés à l'alimentation humaine (œufs, viandes, poissons, crustacés, fruits de mer, légumes, fruits...)</t>
  </si>
  <si>
    <t xml:space="preserve"> Supplément pour personnes présentes en journée</t>
  </si>
  <si>
    <t>TVA intermédiaire à 10% en 2018</t>
  </si>
  <si>
    <t>• Boissons sans alcool et eau à consommation différée - vendus sous un emballage permettant leur conservation</t>
  </si>
  <si>
    <t xml:space="preserve"> Petit déjeuner</t>
  </si>
  <si>
    <t>• Restauration et vente de produits alimentaires préparés - destinés à une consommation immédiate</t>
  </si>
  <si>
    <t>• Livres (y compris leur location) tout support</t>
  </si>
  <si>
    <t xml:space="preserve"> Repas du midi (service et vin non compris)</t>
  </si>
  <si>
    <t>• Boissons sans alcool et eau destinés à consommation immédiate</t>
  </si>
  <si>
    <t>• Produits alimentaires, chocolat brut, chocolat de ménage au lait, bonbons de chocolat,</t>
  </si>
  <si>
    <t xml:space="preserve"> Repas du soir (service et vin non compris)</t>
  </si>
  <si>
    <t>• Hébergement en hôtel (et aux 3/4 du prix de pension ou demi-pension), en location meublée, en camping classé</t>
  </si>
  <si>
    <t>• Abonnements aux réseaux de fourniture d’énergie comme le gaz et l’électricité de 36 kW maximum</t>
  </si>
  <si>
    <t xml:space="preserve"> Boissons non alcoolisées et eau à consommation immédiate</t>
  </si>
  <si>
    <t>• Prestations de transport de voyageurs</t>
  </si>
  <si>
    <t xml:space="preserve"> Boissons alcoolisées</t>
  </si>
  <si>
    <t>TVA super réduite (particulier) à 2,15% en 2018</t>
  </si>
  <si>
    <t xml:space="preserve"> Location par jour : vidéoprojecteur 15€, barbecue 20€, sono 60€</t>
  </si>
  <si>
    <t xml:space="preserve">•  Médicaments remboursables par la S.S. Publications de presse </t>
  </si>
  <si>
    <t xml:space="preserve"> Autre</t>
  </si>
  <si>
    <t xml:space="preserve"> Lavage draps (la paire + taie d'oreiller, par personne)</t>
  </si>
  <si>
    <t>TVA selon EdF : 20% sur Consommation, Taxe sur la Consommation Finale d'Électricicité, Contributions au chargen de Service Publice de l'Électricité  || 5,5% sur Abonnement et Contribution Tarifaire d'Acheminement</t>
  </si>
  <si>
    <t xml:space="preserve"> Ménage fin de séjour château 100 € min. Service ménage 250€.</t>
  </si>
  <si>
    <t xml:space="preserve"> Ménage château, cuisine, dépendances, extérieurs, poubelles à emmener au bout de l'allée, verre à emporter</t>
  </si>
  <si>
    <t xml:space="preserve">Ce site service-public (cliquez sur 'Taux intermédiaire..')  dit:  Hébergement en hôtel ..., en location meublée ... = 10 % </t>
  </si>
  <si>
    <t> Con  som  ma  ti     ons</t>
  </si>
  <si>
    <t xml:space="preserve"> Electricité par KWh</t>
  </si>
  <si>
    <t xml:space="preserve">Le site legifrance.gouv.fr, l'article 279  permet 10 %  « à la fourniture de logement et aux trois quarts du prix de pension ou de demi-pension dans les établissements d'hébergement ; ce taux s'applique aux locations meublées dans les mêmes conditions que pour les établissements d'hébergement ; »  </t>
  </si>
  <si>
    <t>https://www.service-public.fr/professionnels-entreprises/vosdroits/F23567</t>
  </si>
  <si>
    <t xml:space="preserve"> Con-</t>
  </si>
  <si>
    <t xml:space="preserve"> Eau par m³ (eau potable et assainissement)</t>
  </si>
  <si>
    <t xml:space="preserve">Ce bulletin officiel..des impôts dit :  </t>
  </si>
  <si>
    <t xml:space="preserve"> som-</t>
  </si>
  <si>
    <t xml:space="preserve"> Fioul par litre</t>
  </si>
  <si>
    <t xml:space="preserve"> ma-</t>
  </si>
  <si>
    <r>
      <t xml:space="preserve"> Autres produits consommables </t>
    </r>
    <r>
      <rPr>
        <sz val="9"/>
        <color indexed="55"/>
        <rFont val="Arial"/>
        <family val="2"/>
      </rPr>
      <t>(gaz, entretien, hygiène)</t>
    </r>
  </si>
  <si>
    <t>L'activité para-hôtelière est caractérisée par l'offre en sus de l'hébergement d'au moins trois des services suivants parmi les quatre ...</t>
  </si>
  <si>
    <t xml:space="preserve"> tions</t>
  </si>
  <si>
    <t xml:space="preserve"> Total des consommations</t>
  </si>
  <si>
    <t>- l'exploitant dispose des moyens nécessaires pour être en mesure, si besoin, de fournir le petit déjeuner à l'ensemble des locataires ;</t>
  </si>
  <si>
    <t xml:space="preserve"> Forfait des consommations</t>
  </si>
  <si>
    <t>- l'exploitant dispose des moyens nécessaires pour être en mesure de fournir pendant le séjour le linge de maison à l'ensemble des locataires ;</t>
  </si>
  <si>
    <t xml:space="preserve"> Dépassement des consommations au-delà du forfait</t>
  </si>
  <si>
    <t>total</t>
  </si>
  <si>
    <t>- le nettoyage .....l'exploitant dispose des moyens lui permettant de proposer un tel service au client durant son séjour ;</t>
  </si>
  <si>
    <t xml:space="preserve"> Taxe de séjour par jour et par pers. non exonérée | nombre | total</t>
  </si>
  <si>
    <t xml:space="preserve">- l'exploitant dispose durant la période de location des moyens nécessaires pour être en mesure de proposer un service de réception. </t>
  </si>
  <si>
    <t xml:space="preserve">Total </t>
  </si>
  <si>
    <t>RÉCAPITULATIF TVA</t>
  </si>
  <si>
    <t>Taux TVA</t>
  </si>
  <si>
    <t>TVA</t>
  </si>
  <si>
    <t>HT</t>
  </si>
  <si>
    <t>TTC</t>
  </si>
  <si>
    <t>Le site service-public (cliquez sur 'Taux intermédiaire..')  fait la différence entre boissons sans alcool destinés à consommation immédiate (10%) et à consommation différée (5,5%) vendus sous un emballage permettant leur conservation.</t>
  </si>
  <si>
    <t>1</t>
  </si>
  <si>
    <t xml:space="preserve">Comme nos boissons sont normalement des cannettes et bouteilles de juis de fruit, Cola, Fanta, le comptable doit appliquer 5,5 % et plus 10 %, non ?? </t>
  </si>
  <si>
    <t>(sans taxe de séjour)</t>
  </si>
  <si>
    <t>2</t>
  </si>
  <si>
    <t>PAIEMENT</t>
  </si>
  <si>
    <t>Totaux : </t>
  </si>
  <si>
    <t xml:space="preserve">À verser </t>
  </si>
  <si>
    <t xml:space="preserve">À Grésillon, le  </t>
  </si>
  <si>
    <t>Signatures :</t>
  </si>
  <si>
    <t>Pour le président</t>
  </si>
  <si>
    <t>Le locataire</t>
  </si>
  <si>
    <t>TAXE DE SÉJOUR 2019-2021</t>
  </si>
  <si>
    <t>Pour les hébergements en attente de classement ou sans classement, le taux applicable au coût par personne de la nuitée est entre 1% et 5% au niveau national, il est à 2,5 % à Baugé-en-Anjou.</t>
  </si>
  <si>
    <t>À Grésillon, le prix de location comprend 10 % pour les extérieurs et 90 % pour les intérieurs, càd utilisé pour les chambres et les pièces communes ouvertes et accessibles au public.</t>
  </si>
  <si>
    <t>Le premier étage de Grésillon a une surface utilisable de 282,4 m², son 2e étage a 160,6 m², la chambre 34 a 17,9 m².   Au total une surface de 460,9 m² de chambres et couloirs est dédiée et accessible pour la nuitée des occupants.</t>
  </si>
  <si>
    <t>Le rez-de chaussée de Grésillon a une surface utilisable de 310,4 m², sa dépendence gauche a 77,0 m², sa dépendence droite a 101,6 m², le BSC 19,2 m².   Au total une surface de 508,2 m² de pièces communes est dédiée et accessible aux occupants.</t>
  </si>
  <si>
    <t>La répartition entre les surfaces utilisées pour la nuitée (460,9 m²) et pour les pièces communes (508,2 m²) est de 47,56% à 52,44%. Diminué des 10 % pour les extérieurs, la surface utilisée pour la nuitée est de 42,8 %, arrondi à 43 %.</t>
  </si>
  <si>
    <t>Du prix location brut payé par le locaire, il faut déduire le forfait des consommation, puis la TVA. On arrive alors au prix location net</t>
  </si>
  <si>
    <t>Si le prix location net est par exemple de 2 000 €, alors le prix de location à titre de nuitée est de 43 %, soit 860 €.</t>
  </si>
  <si>
    <t>Si par exemple 43 personnes sont hébergées pendant la période de location, alors le prix des nuitées pour 1 personne est de : 860 € / 43 personnes = 20 €.</t>
  </si>
  <si>
    <t>Le taux applicable au coût par personne étant de 2,5 %, la taxe de séjour brut par personne est de 20 € x 2,5 % = 0,50 € si la période de location correspond à une nuit, 0,25 € pour 2 nuits, 0,1666 € pour 3 nuits etc</t>
  </si>
  <si>
    <t>Le 20/11/2018, &lt;marion.delarue@baugeenanjou.fr&gt; précise : Le montant de la taxe de séjour par nuit et par personne ne peut excéder 2,30 € (Plafond légal)</t>
  </si>
  <si>
    <t>Si la taxe de séjour brut a une valeur en euro sur plus de 2 décimales, elle sera arrondi sur les centimes pour arriver à la taxe de séjour nette (par exemple les valeurs de 0,305 à 0,314 sont arrondis à 0,31 €</t>
  </si>
  <si>
    <t>Cette taxe de séjour nette de 0,50 € pour la 1 nuit (ou 0,25 € pour 2 nuits) est multiplié par le nombre de personnes qui sont hébergées dans les chambres et qui ne sont pas éxonérées de la taxe de séjour (mineurs, baugeois, autre cas rares).</t>
  </si>
  <si>
    <t>Le somme ainsi calculée est collectée par la présente facture et sera reversée au comptable de la commune Baugé-en-Anjou.</t>
  </si>
  <si>
    <t>Nota bene :</t>
  </si>
  <si>
    <t>Le prix de location de Grésillon correspond à une période de location de 1 ou plusieurs nuits. En cas de plusieurs nuits, ce prix n'est pas clairement dissociable pour une seule nuit.</t>
  </si>
  <si>
    <t>Le prix de location de Grésillon prévoit la présence d'autant de personnes que peuvent dormir dans les chambres. Ce prix reste le même si une seule personne occupe le châtau.</t>
  </si>
  <si>
    <t xml:space="preserve">En conséquence, comme la taxe de séjour dépend du prix de location dédié à la nuitée, et comme ce prix ne dépend pas du nombre de personnes, </t>
  </si>
  <si>
    <t>alors la commune perçevra toujours la même taxe de séjour, quel que soit le nombre de personnes. La commune percevrait moins s'il y des personne exonérées de cette taxe.</t>
  </si>
  <si>
    <t>nomo institucia / privata</t>
  </si>
  <si>
    <t>adreso 1</t>
  </si>
  <si>
    <t>adreso 2</t>
  </si>
  <si>
    <t>poŝtkodo urbo</t>
  </si>
  <si>
    <t>telefon-numeroj</t>
  </si>
  <si>
    <t>retpoŝt-adresoj</t>
  </si>
  <si>
    <t>kiel sciis pri Grez</t>
  </si>
  <si>
    <t>celo de kunveno</t>
  </si>
  <si>
    <t>dato de vizito</t>
  </si>
  <si>
    <t>efektiva luo ekde</t>
  </si>
  <si>
    <t>efektiva luo ĝis</t>
  </si>
  <si>
    <t>nombro de noktoj</t>
  </si>
  <si>
    <t>planita nombro da homoj</t>
  </si>
  <si>
    <t>el tio nombro da infanoj</t>
  </si>
  <si>
    <t>prix de location HT à titre de logement / nuitée</t>
  </si>
  <si>
    <t>homoj pagantaj restad-imposton</t>
  </si>
  <si>
    <t>homoj ne pagantaj restad-imposton</t>
  </si>
  <si>
    <t>pagenda restad- imposto</t>
  </si>
  <si>
    <t>kontraktita luprezo</t>
  </si>
  <si>
    <t>permanentulo</t>
  </si>
  <si>
    <t>pagitaj trokonsumoj</t>
  </si>
  <si>
    <t>Kiu preparas manĝon</t>
  </si>
  <si>
    <t>Aliaj servoj planitaj</t>
  </si>
  <si>
    <t>enkasigo de antaŭpago</t>
  </si>
  <si>
    <t>enkasigo de finpago</t>
  </si>
  <si>
    <t>Ricevo de kontraktaĵoj</t>
  </si>
  <si>
    <t>aliaĵoj</t>
  </si>
  <si>
    <t>malplena</t>
  </si>
  <si>
    <t>anticipa nombro de monatoj</t>
  </si>
  <si>
    <t xml:space="preserve"> </t>
  </si>
  <si>
    <t>50</t>
  </si>
  <si>
    <t>20</t>
  </si>
  <si>
    <t>555€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</si>
</sst>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\ MMM\ YYYY"/>
    <numFmt numFmtId="166" formatCode="#,##0\ [$€-40C];\-#,##0\ [$€-40C]"/>
    <numFmt numFmtId="167" formatCode="#,##0.00\ [$€-40C];\-#,##0.00\ [$€-40C]"/>
    <numFmt numFmtId="168" formatCode="0.0%"/>
    <numFmt numFmtId="169" formatCode="#,##0"/>
    <numFmt numFmtId="170" formatCode="#,##0.000"/>
    <numFmt numFmtId="171" formatCode="#,##0.0"/>
    <numFmt numFmtId="172" formatCode="0.0"/>
    <numFmt numFmtId="173" formatCode="0"/>
    <numFmt numFmtId="174" formatCode="#,##0\ [$€-40C];[RED]\-#,##0\ [$€-40C]"/>
    <numFmt numFmtId="175" formatCode="#,##0.00\ [$€-40C];[RED]\-#,##0.00\ [$€-40C]"/>
    <numFmt numFmtId="176" formatCode="0.000"/>
    <numFmt numFmtId="177" formatCode="@"/>
    <numFmt numFmtId="178" formatCode="DD/MM/YYYY"/>
  </numFmts>
  <fonts count="42">
    <font>
      <sz val="10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24"/>
      <name val="Arial"/>
      <family val="2"/>
    </font>
    <font>
      <sz val="8"/>
      <color indexed="55"/>
      <name val="Arial"/>
      <family val="2"/>
    </font>
    <font>
      <sz val="7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10"/>
      <name val="Arial"/>
      <family val="2"/>
    </font>
    <font>
      <sz val="10"/>
      <color indexed="54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sz val="9"/>
      <color indexed="55"/>
      <name val="Arial"/>
      <family val="2"/>
    </font>
    <font>
      <sz val="7"/>
      <color indexed="55"/>
      <name val="Arial"/>
      <family val="2"/>
    </font>
    <font>
      <sz val="8"/>
      <name val="Arial"/>
      <family val="2"/>
    </font>
    <font>
      <b/>
      <sz val="11"/>
      <color indexed="54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4"/>
      <name val="Arial"/>
      <family val="2"/>
    </font>
    <font>
      <i/>
      <sz val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sz val="10"/>
      <color indexed="54"/>
      <name val="Times New Roman"/>
      <family val="1"/>
    </font>
    <font>
      <i/>
      <sz val="10"/>
      <color indexed="23"/>
      <name val="Times New Roman"/>
      <family val="1"/>
    </font>
    <font>
      <sz val="10"/>
      <color indexed="48"/>
      <name val="Times New Roman"/>
      <family val="1"/>
    </font>
    <font>
      <sz val="10"/>
      <color indexed="6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>
        <color indexed="63"/>
      </bottom>
    </border>
    <border>
      <left>
        <color indexed="63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8"/>
      </top>
      <bottom style="hair">
        <color indexed="8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</cellStyleXfs>
  <cellXfs count="170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vertical="top" wrapText="1" shrinkToFi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wrapText="1"/>
      <protection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left"/>
      <protection/>
    </xf>
    <xf numFmtId="164" fontId="9" fillId="2" borderId="0" xfId="20" applyFont="1" applyFill="1" applyBorder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9" fillId="2" borderId="0" xfId="2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 vertical="top" wrapText="1"/>
      <protection locked="0"/>
    </xf>
    <xf numFmtId="164" fontId="0" fillId="0" borderId="0" xfId="0" applyFont="1" applyBorder="1" applyAlignment="1" applyProtection="1">
      <alignment horizontal="right"/>
      <protection/>
    </xf>
    <xf numFmtId="164" fontId="9" fillId="2" borderId="0" xfId="0" applyFont="1" applyFill="1" applyBorder="1" applyAlignment="1" applyProtection="1">
      <alignment horizontal="center"/>
      <protection locked="0"/>
    </xf>
    <xf numFmtId="165" fontId="9" fillId="2" borderId="0" xfId="0" applyNumberFormat="1" applyFont="1" applyFill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right"/>
      <protection/>
    </xf>
    <xf numFmtId="166" fontId="9" fillId="2" borderId="3" xfId="0" applyNumberFormat="1" applyFont="1" applyFill="1" applyBorder="1" applyAlignment="1" applyProtection="1">
      <alignment horizontal="center"/>
      <protection locked="0"/>
    </xf>
    <xf numFmtId="167" fontId="9" fillId="2" borderId="0" xfId="0" applyNumberFormat="1" applyFont="1" applyFill="1" applyBorder="1" applyAlignment="1" applyProtection="1">
      <alignment horizontal="center"/>
      <protection locked="0"/>
    </xf>
    <xf numFmtId="166" fontId="0" fillId="0" borderId="3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right"/>
      <protection/>
    </xf>
    <xf numFmtId="164" fontId="0" fillId="0" borderId="7" xfId="0" applyFont="1" applyBorder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 horizontal="left" vertical="top"/>
      <protection/>
    </xf>
    <xf numFmtId="164" fontId="15" fillId="0" borderId="1" xfId="0" applyFont="1" applyBorder="1" applyAlignment="1" applyProtection="1">
      <alignment horizontal="left" vertical="center"/>
      <protection/>
    </xf>
    <xf numFmtId="164" fontId="0" fillId="0" borderId="1" xfId="0" applyFont="1" applyBorder="1" applyAlignment="1">
      <alignment/>
    </xf>
    <xf numFmtId="164" fontId="5" fillId="0" borderId="0" xfId="0" applyFont="1" applyFill="1" applyBorder="1" applyAlignment="1" applyProtection="1">
      <alignment/>
      <protection/>
    </xf>
    <xf numFmtId="164" fontId="15" fillId="0" borderId="7" xfId="0" applyFont="1" applyBorder="1" applyAlignment="1" applyProtection="1">
      <alignment horizontal="left" vertical="center"/>
      <protection/>
    </xf>
    <xf numFmtId="169" fontId="9" fillId="2" borderId="7" xfId="20" applyNumberFormat="1" applyFont="1" applyFill="1" applyBorder="1" applyAlignment="1" applyProtection="1">
      <alignment horizontal="center"/>
      <protection locked="0"/>
    </xf>
    <xf numFmtId="170" fontId="9" fillId="2" borderId="8" xfId="20" applyNumberFormat="1" applyFont="1" applyFill="1" applyBorder="1" applyAlignment="1" applyProtection="1">
      <alignment horizontal="center"/>
      <protection locked="0"/>
    </xf>
    <xf numFmtId="171" fontId="9" fillId="2" borderId="8" xfId="20" applyNumberFormat="1" applyFont="1" applyFill="1" applyBorder="1" applyAlignment="1" applyProtection="1">
      <alignment horizontal="center"/>
      <protection locked="0"/>
    </xf>
    <xf numFmtId="164" fontId="0" fillId="0" borderId="2" xfId="0" applyFont="1" applyBorder="1" applyAlignment="1">
      <alignment/>
    </xf>
    <xf numFmtId="172" fontId="0" fillId="0" borderId="3" xfId="0" applyNumberFormat="1" applyFont="1" applyBorder="1" applyAlignment="1" applyProtection="1">
      <alignment horizontal="center"/>
      <protection/>
    </xf>
    <xf numFmtId="164" fontId="15" fillId="0" borderId="9" xfId="0" applyFont="1" applyBorder="1" applyAlignment="1" applyProtection="1">
      <alignment horizontal="left" vertical="center"/>
      <protection/>
    </xf>
    <xf numFmtId="169" fontId="9" fillId="2" borderId="8" xfId="20" applyNumberFormat="1" applyFont="1" applyFill="1" applyBorder="1" applyAlignment="1" applyProtection="1">
      <alignment horizontal="center"/>
      <protection locked="0"/>
    </xf>
    <xf numFmtId="164" fontId="15" fillId="0" borderId="1" xfId="0" applyFont="1" applyBorder="1" applyAlignment="1">
      <alignment/>
    </xf>
    <xf numFmtId="169" fontId="0" fillId="0" borderId="1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164" fontId="0" fillId="0" borderId="10" xfId="0" applyFont="1" applyBorder="1" applyAlignment="1">
      <alignment/>
    </xf>
    <xf numFmtId="172" fontId="0" fillId="0" borderId="11" xfId="0" applyNumberFormat="1" applyFont="1" applyBorder="1" applyAlignment="1" applyProtection="1">
      <alignment horizontal="center"/>
      <protection/>
    </xf>
    <xf numFmtId="164" fontId="13" fillId="0" borderId="12" xfId="0" applyFont="1" applyBorder="1" applyAlignment="1" applyProtection="1">
      <alignment horizontal="left"/>
      <protection/>
    </xf>
    <xf numFmtId="172" fontId="0" fillId="0" borderId="6" xfId="0" applyNumberFormat="1" applyFont="1" applyBorder="1" applyAlignment="1" applyProtection="1">
      <alignment horizontal="center"/>
      <protection/>
    </xf>
    <xf numFmtId="164" fontId="7" fillId="0" borderId="3" xfId="0" applyFont="1" applyBorder="1" applyAlignment="1" applyProtection="1">
      <alignment vertical="top"/>
      <protection/>
    </xf>
    <xf numFmtId="164" fontId="12" fillId="0" borderId="1" xfId="0" applyFont="1" applyBorder="1" applyAlignment="1" applyProtection="1">
      <alignment horizontal="center" vertical="center" wrapText="1"/>
      <protection/>
    </xf>
    <xf numFmtId="164" fontId="15" fillId="0" borderId="1" xfId="0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/>
      <protection locked="0"/>
    </xf>
    <xf numFmtId="164" fontId="0" fillId="0" borderId="7" xfId="0" applyFont="1" applyBorder="1" applyAlignment="1" applyProtection="1">
      <alignment/>
      <protection/>
    </xf>
    <xf numFmtId="173" fontId="12" fillId="0" borderId="4" xfId="0" applyNumberFormat="1" applyFont="1" applyBorder="1" applyAlignment="1" applyProtection="1">
      <alignment horizontal="center"/>
      <protection/>
    </xf>
    <xf numFmtId="166" fontId="0" fillId="0" borderId="4" xfId="0" applyNumberFormat="1" applyFont="1" applyBorder="1" applyAlignment="1" applyProtection="1">
      <alignment horizontal="center"/>
      <protection/>
    </xf>
    <xf numFmtId="164" fontId="17" fillId="0" borderId="8" xfId="0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/>
      <protection/>
    </xf>
    <xf numFmtId="173" fontId="12" fillId="0" borderId="2" xfId="0" applyNumberFormat="1" applyFont="1" applyBorder="1" applyAlignment="1" applyProtection="1">
      <alignment horizontal="center"/>
      <protection/>
    </xf>
    <xf numFmtId="166" fontId="0" fillId="0" borderId="2" xfId="0" applyNumberFormat="1" applyFont="1" applyBorder="1" applyAlignment="1" applyProtection="1">
      <alignment horizontal="center"/>
      <protection/>
    </xf>
    <xf numFmtId="164" fontId="0" fillId="0" borderId="8" xfId="0" applyFont="1" applyFill="1" applyBorder="1" applyAlignment="1" applyProtection="1">
      <alignment horizontal="center"/>
      <protection/>
    </xf>
    <xf numFmtId="174" fontId="0" fillId="0" borderId="3" xfId="0" applyNumberFormat="1" applyFont="1" applyBorder="1" applyAlignment="1" applyProtection="1">
      <alignment horizontal="center"/>
      <protection/>
    </xf>
    <xf numFmtId="164" fontId="0" fillId="0" borderId="7" xfId="0" applyFont="1" applyFill="1" applyBorder="1" applyAlignment="1" applyProtection="1">
      <alignment/>
      <protection/>
    </xf>
    <xf numFmtId="175" fontId="0" fillId="2" borderId="7" xfId="0" applyNumberFormat="1" applyFont="1" applyFill="1" applyBorder="1" applyAlignment="1" applyProtection="1">
      <alignment horizontal="center"/>
      <protection locked="0"/>
    </xf>
    <xf numFmtId="164" fontId="9" fillId="2" borderId="7" xfId="0" applyFont="1" applyFill="1" applyBorder="1" applyAlignment="1" applyProtection="1">
      <alignment horizontal="center"/>
      <protection locked="0"/>
    </xf>
    <xf numFmtId="175" fontId="0" fillId="0" borderId="13" xfId="0" applyNumberFormat="1" applyFont="1" applyBorder="1" applyAlignment="1" applyProtection="1">
      <alignment horizontal="center"/>
      <protection/>
    </xf>
    <xf numFmtId="164" fontId="0" fillId="0" borderId="8" xfId="0" applyFont="1" applyFill="1" applyBorder="1" applyAlignment="1" applyProtection="1">
      <alignment/>
      <protection/>
    </xf>
    <xf numFmtId="175" fontId="0" fillId="2" borderId="8" xfId="0" applyNumberFormat="1" applyFont="1" applyFill="1" applyBorder="1" applyAlignment="1" applyProtection="1">
      <alignment horizontal="center"/>
      <protection locked="0"/>
    </xf>
    <xf numFmtId="164" fontId="9" fillId="2" borderId="8" xfId="0" applyFont="1" applyFill="1" applyBorder="1" applyAlignment="1" applyProtection="1">
      <alignment horizontal="center"/>
      <protection locked="0"/>
    </xf>
    <xf numFmtId="175" fontId="0" fillId="0" borderId="3" xfId="0" applyNumberFormat="1" applyFont="1" applyBorder="1" applyAlignment="1" applyProtection="1">
      <alignment horizontal="center"/>
      <protection/>
    </xf>
    <xf numFmtId="164" fontId="0" fillId="0" borderId="9" xfId="0" applyFont="1" applyFill="1" applyBorder="1" applyAlignment="1" applyProtection="1">
      <alignment/>
      <protection/>
    </xf>
    <xf numFmtId="173" fontId="12" fillId="0" borderId="10" xfId="0" applyNumberFormat="1" applyFont="1" applyBorder="1" applyAlignment="1" applyProtection="1">
      <alignment horizontal="center"/>
      <protection/>
    </xf>
    <xf numFmtId="175" fontId="0" fillId="2" borderId="9" xfId="0" applyNumberFormat="1" applyFont="1" applyFill="1" applyBorder="1" applyAlignment="1" applyProtection="1">
      <alignment horizontal="center"/>
      <protection locked="0"/>
    </xf>
    <xf numFmtId="164" fontId="9" fillId="2" borderId="9" xfId="0" applyFont="1" applyFill="1" applyBorder="1" applyAlignment="1" applyProtection="1">
      <alignment horizontal="center"/>
      <protection locked="0"/>
    </xf>
    <xf numFmtId="175" fontId="0" fillId="0" borderId="11" xfId="0" applyNumberFormat="1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3" borderId="8" xfId="0" applyFont="1" applyFill="1" applyBorder="1" applyAlignment="1" applyProtection="1">
      <alignment/>
      <protection locked="0"/>
    </xf>
    <xf numFmtId="164" fontId="18" fillId="0" borderId="0" xfId="0" applyFont="1" applyAlignment="1" applyProtection="1">
      <alignment/>
      <protection/>
    </xf>
    <xf numFmtId="174" fontId="0" fillId="2" borderId="8" xfId="0" applyNumberFormat="1" applyFont="1" applyFill="1" applyBorder="1" applyAlignment="1" applyProtection="1">
      <alignment horizontal="center"/>
      <protection locked="0"/>
    </xf>
    <xf numFmtId="174" fontId="0" fillId="0" borderId="13" xfId="0" applyNumberFormat="1" applyFont="1" applyBorder="1" applyAlignment="1" applyProtection="1">
      <alignment horizontal="center"/>
      <protection/>
    </xf>
    <xf numFmtId="164" fontId="19" fillId="0" borderId="9" xfId="0" applyFont="1" applyBorder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0" fillId="0" borderId="1" xfId="0" applyFont="1" applyBorder="1" applyAlignment="1">
      <alignment horizontal="left" vertical="center" wrapText="1"/>
    </xf>
    <xf numFmtId="164" fontId="6" fillId="0" borderId="8" xfId="0" applyFont="1" applyBorder="1" applyAlignment="1" applyProtection="1">
      <alignment/>
      <protection/>
    </xf>
    <xf numFmtId="167" fontId="6" fillId="0" borderId="8" xfId="0" applyNumberFormat="1" applyFont="1" applyBorder="1" applyAlignment="1" applyProtection="1">
      <alignment horizontal="center"/>
      <protection/>
    </xf>
    <xf numFmtId="164" fontId="6" fillId="0" borderId="8" xfId="0" applyFont="1" applyBorder="1" applyAlignment="1" applyProtection="1">
      <alignment horizontal="center"/>
      <protection/>
    </xf>
    <xf numFmtId="175" fontId="6" fillId="0" borderId="8" xfId="0" applyNumberFormat="1" applyFont="1" applyBorder="1" applyAlignment="1" applyProtection="1">
      <alignment horizontal="center"/>
      <protection/>
    </xf>
    <xf numFmtId="164" fontId="20" fillId="0" borderId="0" xfId="0" applyFont="1" applyAlignment="1" applyProtection="1">
      <alignment wrapText="1"/>
      <protection/>
    </xf>
    <xf numFmtId="175" fontId="6" fillId="0" borderId="9" xfId="0" applyNumberFormat="1" applyFont="1" applyBorder="1" applyAlignment="1" applyProtection="1">
      <alignment horizontal="center"/>
      <protection/>
    </xf>
    <xf numFmtId="175" fontId="6" fillId="0" borderId="1" xfId="0" applyNumberFormat="1" applyFont="1" applyBorder="1" applyAlignment="1" applyProtection="1">
      <alignment horizontal="center"/>
      <protection/>
    </xf>
    <xf numFmtId="167" fontId="6" fillId="0" borderId="1" xfId="0" applyNumberFormat="1" applyFont="1" applyBorder="1" applyAlignment="1" applyProtection="1">
      <alignment horizontal="center"/>
      <protection/>
    </xf>
    <xf numFmtId="164" fontId="0" fillId="0" borderId="9" xfId="0" applyFont="1" applyBorder="1" applyAlignment="1" applyProtection="1">
      <alignment/>
      <protection/>
    </xf>
    <xf numFmtId="167" fontId="0" fillId="0" borderId="9" xfId="0" applyNumberFormat="1" applyFont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 horizontal="center"/>
      <protection/>
    </xf>
    <xf numFmtId="175" fontId="0" fillId="0" borderId="6" xfId="0" applyNumberFormat="1" applyFont="1" applyBorder="1" applyAlignment="1" applyProtection="1">
      <alignment horizontal="center"/>
      <protection/>
    </xf>
    <xf numFmtId="176" fontId="22" fillId="0" borderId="5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right"/>
      <protection/>
    </xf>
    <xf numFmtId="167" fontId="9" fillId="0" borderId="6" xfId="0" applyNumberFormat="1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 vertical="top"/>
      <protection/>
    </xf>
    <xf numFmtId="164" fontId="25" fillId="0" borderId="14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168" fontId="25" fillId="0" borderId="14" xfId="0" applyNumberFormat="1" applyFont="1" applyBorder="1" applyAlignment="1" applyProtection="1">
      <alignment horizontal="center"/>
      <protection/>
    </xf>
    <xf numFmtId="164" fontId="23" fillId="0" borderId="15" xfId="0" applyFont="1" applyBorder="1" applyAlignment="1" applyProtection="1">
      <alignment/>
      <protection/>
    </xf>
    <xf numFmtId="177" fontId="25" fillId="0" borderId="16" xfId="0" applyNumberFormat="1" applyFont="1" applyBorder="1" applyAlignment="1" applyProtection="1">
      <alignment horizontal="center"/>
      <protection/>
    </xf>
    <xf numFmtId="175" fontId="25" fillId="0" borderId="14" xfId="0" applyNumberFormat="1" applyFont="1" applyBorder="1" applyAlignment="1" applyProtection="1">
      <alignment horizontal="center"/>
      <protection/>
    </xf>
    <xf numFmtId="164" fontId="26" fillId="0" borderId="0" xfId="0" applyFont="1" applyAlignment="1" applyProtection="1">
      <alignment/>
      <protection locked="0"/>
    </xf>
    <xf numFmtId="164" fontId="27" fillId="0" borderId="0" xfId="0" applyFont="1" applyBorder="1" applyAlignment="1" applyProtection="1">
      <alignment/>
      <protection/>
    </xf>
    <xf numFmtId="164" fontId="23" fillId="0" borderId="17" xfId="0" applyFont="1" applyBorder="1" applyAlignment="1" applyProtection="1">
      <alignment/>
      <protection/>
    </xf>
    <xf numFmtId="177" fontId="25" fillId="0" borderId="18" xfId="0" applyNumberFormat="1" applyFont="1" applyBorder="1" applyAlignment="1" applyProtection="1">
      <alignment horizontal="center"/>
      <protection/>
    </xf>
    <xf numFmtId="164" fontId="23" fillId="0" borderId="0" xfId="0" applyFont="1" applyBorder="1" applyAlignment="1" applyProtection="1">
      <alignment/>
      <protection/>
    </xf>
    <xf numFmtId="164" fontId="23" fillId="0" borderId="19" xfId="0" applyFont="1" applyBorder="1" applyAlignment="1" applyProtection="1">
      <alignment/>
      <protection/>
    </xf>
    <xf numFmtId="177" fontId="25" fillId="0" borderId="20" xfId="0" applyNumberFormat="1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25" fillId="0" borderId="14" xfId="0" applyFont="1" applyBorder="1" applyAlignment="1" applyProtection="1">
      <alignment horizontal="right"/>
      <protection/>
    </xf>
    <xf numFmtId="164" fontId="26" fillId="0" borderId="0" xfId="0" applyFont="1" applyBorder="1" applyAlignment="1" applyProtection="1">
      <alignment/>
      <protection locked="0"/>
    </xf>
    <xf numFmtId="167" fontId="28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29" fillId="0" borderId="0" xfId="0" applyFont="1" applyAlignment="1" applyProtection="1">
      <alignment/>
      <protection/>
    </xf>
    <xf numFmtId="164" fontId="30" fillId="0" borderId="0" xfId="0" applyFont="1" applyAlignment="1" applyProtection="1">
      <alignment vertical="top"/>
      <protection/>
    </xf>
    <xf numFmtId="177" fontId="8" fillId="0" borderId="0" xfId="0" applyNumberFormat="1" applyFont="1" applyAlignment="1">
      <alignment textRotation="180" wrapText="1"/>
    </xf>
    <xf numFmtId="177" fontId="17" fillId="0" borderId="0" xfId="0" applyNumberFormat="1" applyFont="1" applyAlignment="1">
      <alignment textRotation="180" wrapText="1"/>
    </xf>
    <xf numFmtId="164" fontId="31" fillId="0" borderId="0" xfId="0" applyFont="1" applyAlignment="1" applyProtection="1">
      <alignment horizontal="right"/>
      <protection/>
    </xf>
    <xf numFmtId="164" fontId="8" fillId="0" borderId="0" xfId="0" applyFont="1" applyAlignment="1" applyProtection="1">
      <alignment/>
      <protection/>
    </xf>
    <xf numFmtId="177" fontId="32" fillId="0" borderId="21" xfId="0" applyNumberFormat="1" applyFont="1" applyBorder="1" applyAlignment="1" applyProtection="1">
      <alignment horizontal="left"/>
      <protection locked="0"/>
    </xf>
    <xf numFmtId="177" fontId="33" fillId="0" borderId="21" xfId="0" applyNumberFormat="1" applyFont="1" applyBorder="1" applyAlignment="1" applyProtection="1">
      <alignment/>
      <protection locked="0"/>
    </xf>
    <xf numFmtId="177" fontId="34" fillId="0" borderId="21" xfId="0" applyNumberFormat="1" applyFont="1" applyBorder="1" applyAlignment="1" applyProtection="1">
      <alignment/>
      <protection locked="0"/>
    </xf>
    <xf numFmtId="177" fontId="35" fillId="0" borderId="21" xfId="0" applyNumberFormat="1" applyFont="1" applyBorder="1" applyAlignment="1" applyProtection="1">
      <alignment/>
      <protection locked="0"/>
    </xf>
    <xf numFmtId="177" fontId="36" fillId="0" borderId="21" xfId="0" applyNumberFormat="1" applyFont="1" applyBorder="1" applyAlignment="1" applyProtection="1">
      <alignment/>
      <protection locked="0"/>
    </xf>
    <xf numFmtId="177" fontId="37" fillId="0" borderId="21" xfId="0" applyNumberFormat="1" applyFont="1" applyBorder="1" applyAlignment="1" applyProtection="1">
      <alignment/>
      <protection locked="0"/>
    </xf>
    <xf numFmtId="177" fontId="35" fillId="0" borderId="21" xfId="0" applyNumberFormat="1" applyFont="1" applyFill="1" applyBorder="1" applyAlignment="1" applyProtection="1">
      <alignment horizontal="left"/>
      <protection locked="0"/>
    </xf>
    <xf numFmtId="164" fontId="35" fillId="0" borderId="21" xfId="0" applyNumberFormat="1" applyFont="1" applyBorder="1" applyAlignment="1" applyProtection="1">
      <alignment horizontal="center"/>
      <protection locked="0"/>
    </xf>
    <xf numFmtId="177" fontId="35" fillId="0" borderId="21" xfId="0" applyNumberFormat="1" applyFont="1" applyBorder="1" applyAlignment="1" applyProtection="1">
      <alignment horizontal="right"/>
      <protection locked="0"/>
    </xf>
    <xf numFmtId="175" fontId="38" fillId="0" borderId="21" xfId="0" applyNumberFormat="1" applyFont="1" applyBorder="1" applyAlignment="1" applyProtection="1">
      <alignment horizontal="right"/>
      <protection locked="0"/>
    </xf>
    <xf numFmtId="173" fontId="38" fillId="0" borderId="21" xfId="0" applyNumberFormat="1" applyFont="1" applyBorder="1" applyAlignment="1" applyProtection="1">
      <alignment horizontal="right"/>
      <protection locked="0"/>
    </xf>
    <xf numFmtId="164" fontId="38" fillId="0" borderId="21" xfId="0" applyNumberFormat="1" applyFont="1" applyBorder="1" applyAlignment="1" applyProtection="1">
      <alignment horizontal="right"/>
      <protection locked="0"/>
    </xf>
    <xf numFmtId="174" fontId="35" fillId="0" borderId="21" xfId="0" applyNumberFormat="1" applyFont="1" applyBorder="1" applyAlignment="1" applyProtection="1">
      <alignment/>
      <protection locked="0"/>
    </xf>
    <xf numFmtId="174" fontId="39" fillId="0" borderId="21" xfId="0" applyNumberFormat="1" applyFont="1" applyFill="1" applyBorder="1" applyAlignment="1" applyProtection="1">
      <alignment/>
      <protection locked="0"/>
    </xf>
    <xf numFmtId="177" fontId="31" fillId="0" borderId="21" xfId="0" applyNumberFormat="1" applyFont="1" applyBorder="1" applyAlignment="1" applyProtection="1">
      <alignment horizontal="center"/>
      <protection locked="0"/>
    </xf>
    <xf numFmtId="177" fontId="40" fillId="0" borderId="21" xfId="0" applyNumberFormat="1" applyFont="1" applyFill="1" applyBorder="1" applyAlignment="1" applyProtection="1">
      <alignment horizontal="right"/>
      <protection locked="0"/>
    </xf>
    <xf numFmtId="177" fontId="40" fillId="0" borderId="21" xfId="0" applyNumberFormat="1" applyFont="1" applyBorder="1" applyAlignment="1" applyProtection="1">
      <alignment horizontal="right"/>
      <protection locked="0"/>
    </xf>
    <xf numFmtId="177" fontId="31" fillId="0" borderId="21" xfId="0" applyNumberFormat="1" applyFont="1" applyBorder="1" applyAlignment="1" applyProtection="1">
      <alignment/>
      <protection locked="0"/>
    </xf>
    <xf numFmtId="177" fontId="31" fillId="0" borderId="21" xfId="0" applyNumberFormat="1" applyFont="1" applyFill="1" applyBorder="1" applyAlignment="1" applyProtection="1">
      <alignment/>
      <protection locked="0"/>
    </xf>
    <xf numFmtId="164" fontId="31" fillId="0" borderId="21" xfId="0" applyNumberFormat="1" applyFont="1" applyBorder="1" applyAlignment="1" applyProtection="1">
      <alignment/>
      <protection locked="0"/>
    </xf>
    <xf numFmtId="177" fontId="32" fillId="0" borderId="0" xfId="0" applyNumberFormat="1" applyFont="1" applyAlignment="1">
      <alignment wrapText="1"/>
    </xf>
    <xf numFmtId="177" fontId="33" fillId="0" borderId="0" xfId="0" applyNumberFormat="1" applyFont="1" applyAlignment="1">
      <alignment textRotation="180" wrapText="1"/>
    </xf>
    <xf numFmtId="177" fontId="41" fillId="0" borderId="0" xfId="0" applyNumberFormat="1" applyFont="1" applyAlignment="1">
      <alignment textRotation="180" wrapText="1"/>
    </xf>
    <xf numFmtId="177" fontId="31" fillId="0" borderId="0" xfId="0" applyNumberFormat="1" applyFont="1" applyAlignment="1">
      <alignment wrapText="1"/>
    </xf>
    <xf numFmtId="177" fontId="36" fillId="0" borderId="0" xfId="0" applyNumberFormat="1" applyFont="1" applyAlignment="1">
      <alignment wrapText="1"/>
    </xf>
    <xf numFmtId="177" fontId="37" fillId="0" borderId="0" xfId="0" applyNumberFormat="1" applyFont="1" applyAlignment="1">
      <alignment wrapText="1"/>
    </xf>
    <xf numFmtId="177" fontId="35" fillId="0" borderId="0" xfId="0" applyNumberFormat="1" applyFont="1" applyAlignment="1">
      <alignment horizontal="left" wrapText="1"/>
    </xf>
    <xf numFmtId="178" fontId="35" fillId="0" borderId="0" xfId="0" applyNumberFormat="1" applyFont="1" applyAlignment="1">
      <alignment horizontal="left" wrapText="1"/>
    </xf>
    <xf numFmtId="164" fontId="35" fillId="0" borderId="0" xfId="0" applyNumberFormat="1" applyFont="1" applyAlignment="1">
      <alignment horizontal="center" wrapText="1"/>
    </xf>
    <xf numFmtId="177" fontId="31" fillId="0" borderId="0" xfId="0" applyNumberFormat="1" applyFont="1" applyAlignment="1">
      <alignment horizontal="center" wrapText="1"/>
    </xf>
    <xf numFmtId="175" fontId="38" fillId="0" borderId="0" xfId="0" applyNumberFormat="1" applyFont="1" applyAlignment="1">
      <alignment horizontal="center" wrapText="1"/>
    </xf>
    <xf numFmtId="173" fontId="38" fillId="0" borderId="0" xfId="0" applyNumberFormat="1" applyFont="1" applyAlignment="1">
      <alignment horizontal="center" wrapText="1"/>
    </xf>
    <xf numFmtId="177" fontId="38" fillId="0" borderId="0" xfId="0" applyNumberFormat="1" applyFont="1" applyAlignment="1">
      <alignment horizontal="center" wrapText="1"/>
    </xf>
    <xf numFmtId="174" fontId="31" fillId="0" borderId="0" xfId="0" applyNumberFormat="1" applyFont="1" applyAlignment="1">
      <alignment horizontal="center" wrapText="1"/>
    </xf>
    <xf numFmtId="177" fontId="40" fillId="0" borderId="0" xfId="0" applyNumberFormat="1" applyFont="1" applyAlignment="1">
      <alignment horizontal="justify" wrapText="1"/>
    </xf>
    <xf numFmtId="177" fontId="31" fillId="0" borderId="0" xfId="0" applyNumberFormat="1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rvice-public.fr/professionnels-entreprises/vosdroits/F23567" TargetMode="External" /><Relationship Id="rId2" Type="http://schemas.openxmlformats.org/officeDocument/2006/relationships/hyperlink" Target="https://www.service-public.fr/professionnels-entreprises/vosdroits/F23567" TargetMode="External" /><Relationship Id="rId3" Type="http://schemas.openxmlformats.org/officeDocument/2006/relationships/hyperlink" Target="http://bofip.impots.gouv.fr/bofip/124-PGP" TargetMode="External" /><Relationship Id="rId4" Type="http://schemas.openxmlformats.org/officeDocument/2006/relationships/hyperlink" Target="https://www.service-public.fr/professionnels-entreprises/vosdroits/F235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 topLeftCell="A1">
      <selection activeCell="D5" sqref="D5"/>
    </sheetView>
  </sheetViews>
  <sheetFormatPr defaultColWidth="5.7109375" defaultRowHeight="12.75"/>
  <cols>
    <col min="1" max="18" width="5.140625" style="1" customWidth="1"/>
    <col min="19" max="19" width="29.8515625" style="1" customWidth="1"/>
    <col min="20" max="20" width="49.421875" style="1" customWidth="1"/>
    <col min="21" max="21" width="51.57421875" style="1" customWidth="1"/>
    <col min="22" max="22" width="5.28125" style="1" customWidth="1"/>
    <col min="23" max="245" width="5.140625" style="1" customWidth="1"/>
    <col min="246" max="16384" width="11.57421875" style="1" customWidth="1"/>
  </cols>
  <sheetData>
    <row r="1" spans="1:19" ht="0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1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1</v>
      </c>
      <c r="O2" s="5"/>
      <c r="P2" s="5"/>
      <c r="Q2" s="5"/>
      <c r="R2" s="5"/>
      <c r="S2" s="6" t="s">
        <v>2</v>
      </c>
      <c r="T2" s="7" t="s">
        <v>3</v>
      </c>
      <c r="U2" s="7" t="s">
        <v>4</v>
      </c>
    </row>
    <row r="3" spans="1:21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/>
      <c r="T3" s="9"/>
      <c r="U3" s="9"/>
    </row>
    <row r="4" spans="1:19" ht="12.7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</row>
    <row r="5" spans="1:21" ht="12.75">
      <c r="A5" s="3" t="s">
        <v>6</v>
      </c>
      <c r="B5" s="3"/>
      <c r="C5" s="3"/>
      <c r="D5" s="11" t="str">
        <f>A81</f>
        <v> 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T5" s="12" t="s">
        <v>7</v>
      </c>
      <c r="U5" s="12" t="s">
        <v>8</v>
      </c>
    </row>
    <row r="6" spans="1:19" ht="12.75">
      <c r="A6" s="3" t="s">
        <v>9</v>
      </c>
      <c r="B6" s="3"/>
      <c r="C6" s="3"/>
      <c r="D6" s="11" t="str">
        <f>CONCATENATE(B81,", ",D81)</f>
        <v> ,  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8"/>
    </row>
    <row r="7" spans="1:2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 t="str">
        <f>M81</f>
        <v>50</v>
      </c>
      <c r="R7" s="14"/>
      <c r="S7" s="15" t="s">
        <v>11</v>
      </c>
      <c r="T7" s="9" t="s">
        <v>12</v>
      </c>
      <c r="U7" s="9" t="s">
        <v>13</v>
      </c>
    </row>
    <row r="8" spans="1:21" ht="12.75">
      <c r="A8" s="16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4">
        <f>M81-N81</f>
        <v>30</v>
      </c>
      <c r="R8" s="14"/>
      <c r="S8" s="15"/>
      <c r="T8" s="9" t="s">
        <v>15</v>
      </c>
      <c r="U8" s="9" t="s">
        <v>16</v>
      </c>
    </row>
    <row r="9" spans="1:21" ht="12.75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7"/>
      <c r="R9" s="17"/>
      <c r="S9" s="15"/>
      <c r="T9" s="9" t="s">
        <v>18</v>
      </c>
      <c r="U9" s="9" t="s">
        <v>19</v>
      </c>
    </row>
    <row r="10" spans="1:21" ht="12.75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7"/>
      <c r="R10" s="17"/>
      <c r="S10" s="15"/>
      <c r="T10" s="9" t="s">
        <v>21</v>
      </c>
      <c r="U10" s="9" t="s">
        <v>22</v>
      </c>
    </row>
    <row r="11" spans="1:21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8"/>
      <c r="T11" s="9"/>
      <c r="U11" s="9"/>
    </row>
    <row r="12" spans="1:21" ht="12.75">
      <c r="A12" s="3" t="s">
        <v>23</v>
      </c>
      <c r="B12" s="3"/>
      <c r="C12" s="3"/>
      <c r="D12" s="18">
        <f>LEFT(J81,10)</f>
      </c>
      <c r="E12" s="18"/>
      <c r="F12" s="18"/>
      <c r="G12" s="16" t="s">
        <v>24</v>
      </c>
      <c r="H12" s="17">
        <f>MID(J81,12,2)</f>
      </c>
      <c r="I12" s="3" t="s">
        <v>25</v>
      </c>
      <c r="J12" s="3"/>
      <c r="K12" s="3"/>
      <c r="L12" s="19" t="s">
        <v>26</v>
      </c>
      <c r="M12" s="19"/>
      <c r="N12" s="19"/>
      <c r="O12" s="17">
        <f>L81</f>
        <v>1</v>
      </c>
      <c r="P12" s="3" t="s">
        <v>27</v>
      </c>
      <c r="Q12" s="3"/>
      <c r="R12" s="3"/>
      <c r="S12" s="8"/>
      <c r="T12" s="9" t="s">
        <v>28</v>
      </c>
      <c r="U12" s="9" t="s">
        <v>29</v>
      </c>
    </row>
    <row r="13" spans="1:21" ht="12.75">
      <c r="A13" s="3" t="s">
        <v>30</v>
      </c>
      <c r="B13" s="3"/>
      <c r="C13" s="3"/>
      <c r="D13" s="18">
        <f>LEFT(K81,10)</f>
      </c>
      <c r="E13" s="18"/>
      <c r="F13" s="18"/>
      <c r="G13" s="16" t="s">
        <v>24</v>
      </c>
      <c r="H13" s="17">
        <f>MID(K81,12,2)</f>
      </c>
      <c r="I13" s="3" t="s">
        <v>25</v>
      </c>
      <c r="J13" s="3"/>
      <c r="K13" s="3"/>
      <c r="L13" s="19" t="s">
        <v>31</v>
      </c>
      <c r="M13" s="19"/>
      <c r="N13" s="19"/>
      <c r="O13" s="17">
        <v>0</v>
      </c>
      <c r="P13" s="3" t="s">
        <v>32</v>
      </c>
      <c r="Q13" s="3"/>
      <c r="R13" s="3"/>
      <c r="S13" s="8"/>
      <c r="T13" s="9" t="s">
        <v>33</v>
      </c>
      <c r="U13" s="9" t="s">
        <v>34</v>
      </c>
    </row>
    <row r="14" spans="1:21" ht="8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8"/>
      <c r="T14" s="9"/>
      <c r="U14" s="9"/>
    </row>
    <row r="15" spans="1:21" ht="12.75">
      <c r="A15" s="3" t="s">
        <v>35</v>
      </c>
      <c r="B15" s="3"/>
      <c r="C15" s="3"/>
      <c r="D15" s="3"/>
      <c r="E15" s="3"/>
      <c r="F15" s="3"/>
      <c r="G15" s="3"/>
      <c r="H15" s="3"/>
      <c r="I15" s="3"/>
      <c r="J15" s="20">
        <f>S81</f>
        <v>1000</v>
      </c>
      <c r="K15" s="20"/>
      <c r="L15" s="16" t="s">
        <v>36</v>
      </c>
      <c r="M15" s="16"/>
      <c r="N15" s="16"/>
      <c r="O15" s="16"/>
      <c r="P15" s="21">
        <f>VALUE(LEFT(X81,SEARCH("€",X81,4)-1))</f>
        <v>555</v>
      </c>
      <c r="Q15" s="21"/>
      <c r="R15" s="21"/>
      <c r="S15" s="8"/>
      <c r="T15" s="9" t="s">
        <v>37</v>
      </c>
      <c r="U15" s="9" t="s">
        <v>38</v>
      </c>
    </row>
    <row r="16" spans="1:21" ht="12.75">
      <c r="A16" s="3" t="s">
        <v>39</v>
      </c>
      <c r="B16" s="3"/>
      <c r="C16" s="3"/>
      <c r="D16" s="3"/>
      <c r="E16" s="3"/>
      <c r="F16" s="3"/>
      <c r="G16" s="3"/>
      <c r="H16" s="3"/>
      <c r="I16" s="3"/>
      <c r="J16" s="22">
        <f>(J15+Q46)/(1+Q17)*0.43</f>
        <v>355.7272727272727</v>
      </c>
      <c r="K16" s="22"/>
      <c r="L16" s="16" t="s">
        <v>40</v>
      </c>
      <c r="M16" s="16"/>
      <c r="N16" s="16"/>
      <c r="O16" s="16"/>
      <c r="P16" s="18">
        <f>LEFT(Z81,10)</f>
      </c>
      <c r="Q16" s="18"/>
      <c r="R16" s="18"/>
      <c r="S16" s="8"/>
      <c r="T16" s="9"/>
      <c r="U16" s="9"/>
    </row>
    <row r="17" spans="1:21" ht="12.75">
      <c r="A17" s="3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3">
        <v>3</v>
      </c>
      <c r="M17" s="16" t="s">
        <v>42</v>
      </c>
      <c r="N17" s="16"/>
      <c r="O17" s="16"/>
      <c r="P17" s="16"/>
      <c r="Q17" s="24">
        <f>IF(L17&gt;2,0.1,0.2)</f>
        <v>0.1</v>
      </c>
      <c r="R17" s="24"/>
      <c r="S17" s="8"/>
      <c r="T17" s="9" t="s">
        <v>43</v>
      </c>
      <c r="U17" s="9" t="s">
        <v>44</v>
      </c>
    </row>
    <row r="18" spans="1:21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"/>
      <c r="T18" s="25"/>
      <c r="U18" s="25"/>
    </row>
    <row r="19" spans="1:21" ht="12.75">
      <c r="A19" s="10" t="s">
        <v>45</v>
      </c>
      <c r="B19" s="10"/>
      <c r="C19" s="10"/>
      <c r="D19" s="10"/>
      <c r="E19" s="10"/>
      <c r="F19" s="10"/>
      <c r="G19" s="26"/>
      <c r="H19" s="26"/>
      <c r="I19" s="27" t="s">
        <v>46</v>
      </c>
      <c r="J19" s="27"/>
      <c r="K19" s="27"/>
      <c r="L19" s="27"/>
      <c r="M19" s="27"/>
      <c r="N19" s="27"/>
      <c r="O19" s="27"/>
      <c r="P19" s="27"/>
      <c r="Q19" s="27"/>
      <c r="R19" s="27"/>
      <c r="S19" s="8"/>
      <c r="T19" s="25"/>
      <c r="U19" s="25"/>
    </row>
    <row r="20" spans="1:21" ht="12.75">
      <c r="A20" s="10"/>
      <c r="B20" s="10"/>
      <c r="C20" s="10"/>
      <c r="D20" s="28" t="s">
        <v>47</v>
      </c>
      <c r="E20" s="28"/>
      <c r="F20" s="29" t="s">
        <v>48</v>
      </c>
      <c r="G20" s="29"/>
      <c r="H20" s="30"/>
      <c r="I20" s="31" t="s">
        <v>49</v>
      </c>
      <c r="J20" s="31"/>
      <c r="K20" s="32" t="s">
        <v>50</v>
      </c>
      <c r="L20" s="32"/>
      <c r="M20" s="33" t="s">
        <v>51</v>
      </c>
      <c r="N20" s="33"/>
      <c r="O20" s="33" t="s">
        <v>52</v>
      </c>
      <c r="P20" s="33"/>
      <c r="Q20" s="29" t="s">
        <v>53</v>
      </c>
      <c r="R20" s="29"/>
      <c r="S20" s="8"/>
      <c r="T20" s="34" t="s">
        <v>54</v>
      </c>
      <c r="U20" s="25"/>
    </row>
    <row r="21" spans="1:21" ht="12.75">
      <c r="A21" s="35" t="s">
        <v>55</v>
      </c>
      <c r="B21" s="35"/>
      <c r="C21" s="35"/>
      <c r="D21" s="29" t="s">
        <v>56</v>
      </c>
      <c r="E21" s="29"/>
      <c r="F21" s="29" t="s">
        <v>57</v>
      </c>
      <c r="G21" s="29"/>
      <c r="H21" s="30"/>
      <c r="I21" s="36" t="s">
        <v>55</v>
      </c>
      <c r="J21" s="36"/>
      <c r="K21" s="36"/>
      <c r="L21" s="36"/>
      <c r="M21" s="29" t="s">
        <v>58</v>
      </c>
      <c r="N21" s="29"/>
      <c r="O21" s="29" t="s">
        <v>58</v>
      </c>
      <c r="P21" s="29"/>
      <c r="Q21" s="29" t="s">
        <v>59</v>
      </c>
      <c r="R21" s="29"/>
      <c r="S21" s="8"/>
      <c r="T21" s="37" t="s">
        <v>60</v>
      </c>
      <c r="U21" s="25"/>
    </row>
    <row r="22" spans="1:21" ht="12.75">
      <c r="A22" s="38" t="s">
        <v>61</v>
      </c>
      <c r="B22" s="38"/>
      <c r="C22" s="38"/>
      <c r="D22" s="39"/>
      <c r="E22" s="39"/>
      <c r="F22" s="40"/>
      <c r="G22" s="40"/>
      <c r="H22" s="30"/>
      <c r="I22" s="36" t="s">
        <v>61</v>
      </c>
      <c r="J22" s="36"/>
      <c r="K22" s="36"/>
      <c r="L22" s="36"/>
      <c r="M22" s="41"/>
      <c r="N22" s="41"/>
      <c r="O22" s="41"/>
      <c r="P22" s="41"/>
      <c r="Q22" s="42"/>
      <c r="R22" s="43"/>
      <c r="S22" s="8"/>
      <c r="T22" s="37" t="s">
        <v>62</v>
      </c>
      <c r="U22" s="25"/>
    </row>
    <row r="23" spans="1:21" ht="12.75">
      <c r="A23" s="44" t="s">
        <v>63</v>
      </c>
      <c r="B23" s="44"/>
      <c r="C23" s="44"/>
      <c r="D23" s="45">
        <f>D22+O12*80</f>
        <v>80</v>
      </c>
      <c r="E23" s="45"/>
      <c r="F23" s="40">
        <f>F22+O12*4</f>
        <v>4</v>
      </c>
      <c r="G23" s="40"/>
      <c r="H23" s="30"/>
      <c r="I23" s="46" t="s">
        <v>63</v>
      </c>
      <c r="J23" s="46"/>
      <c r="K23" s="46"/>
      <c r="L23" s="46"/>
      <c r="M23" s="41">
        <f>M22+O12*1</f>
        <v>1</v>
      </c>
      <c r="N23" s="41"/>
      <c r="O23" s="41">
        <f>O22+O12*1</f>
        <v>1</v>
      </c>
      <c r="P23" s="41"/>
      <c r="Q23" s="42"/>
      <c r="R23" s="43"/>
      <c r="S23" s="8"/>
      <c r="T23" s="37" t="s">
        <v>64</v>
      </c>
      <c r="U23" s="25"/>
    </row>
    <row r="24" spans="1:21" ht="12.75">
      <c r="A24" s="35" t="s">
        <v>65</v>
      </c>
      <c r="B24" s="35"/>
      <c r="C24" s="35"/>
      <c r="D24" s="47">
        <f>D23-D22</f>
        <v>80</v>
      </c>
      <c r="E24" s="47"/>
      <c r="F24" s="29">
        <f>F23-F22</f>
        <v>4</v>
      </c>
      <c r="G24" s="29"/>
      <c r="H24" s="30"/>
      <c r="I24" s="36" t="s">
        <v>66</v>
      </c>
      <c r="J24" s="36"/>
      <c r="K24" s="36"/>
      <c r="L24" s="36"/>
      <c r="M24" s="48">
        <f>M23-M22</f>
        <v>1</v>
      </c>
      <c r="N24" s="48"/>
      <c r="O24" s="48">
        <f>O23-O22</f>
        <v>1</v>
      </c>
      <c r="P24" s="48"/>
      <c r="Q24" s="49"/>
      <c r="R24" s="50"/>
      <c r="S24" s="8"/>
      <c r="T24" s="37" t="s">
        <v>67</v>
      </c>
      <c r="U24" s="25"/>
    </row>
    <row r="25" spans="1:21" ht="12.75">
      <c r="A25" s="51" t="s">
        <v>68</v>
      </c>
      <c r="B25" s="51"/>
      <c r="C25" s="51"/>
      <c r="D25" s="51"/>
      <c r="E25" s="51"/>
      <c r="F25" s="51"/>
      <c r="G25" s="51"/>
      <c r="H25" s="30"/>
      <c r="I25" s="36" t="s">
        <v>69</v>
      </c>
      <c r="J25" s="36"/>
      <c r="K25" s="36"/>
      <c r="L25" s="36"/>
      <c r="M25" s="48">
        <f>M24*6.1</f>
        <v>6.1</v>
      </c>
      <c r="N25" s="48"/>
      <c r="O25" s="48">
        <f>O24*8.7</f>
        <v>8.7</v>
      </c>
      <c r="P25" s="48"/>
      <c r="Q25" s="52">
        <f>M25+O25</f>
        <v>14.799999999999999</v>
      </c>
      <c r="R25" s="52"/>
      <c r="S25" s="8"/>
      <c r="T25" s="37" t="s">
        <v>70</v>
      </c>
      <c r="U25" s="25"/>
    </row>
    <row r="26" spans="1:19" ht="7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/>
    </row>
    <row r="27" spans="1:21" ht="24.75" customHeight="1">
      <c r="A27" s="53" t="s">
        <v>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 t="s">
        <v>72</v>
      </c>
      <c r="M27" s="55" t="s">
        <v>73</v>
      </c>
      <c r="N27" s="55"/>
      <c r="O27" s="55" t="s">
        <v>74</v>
      </c>
      <c r="P27" s="55"/>
      <c r="Q27" s="55" t="s">
        <v>75</v>
      </c>
      <c r="R27" s="55"/>
      <c r="S27" s="56"/>
      <c r="T27" s="12" t="s">
        <v>76</v>
      </c>
      <c r="U27" s="12" t="s">
        <v>77</v>
      </c>
    </row>
    <row r="28" spans="1:21" ht="12.75">
      <c r="A28" s="57" t="s">
        <v>78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>
        <v>3</v>
      </c>
      <c r="M28" s="59">
        <f>J15</f>
        <v>1000</v>
      </c>
      <c r="N28" s="59"/>
      <c r="O28" s="60" t="s">
        <v>79</v>
      </c>
      <c r="P28" s="60" t="s">
        <v>80</v>
      </c>
      <c r="Q28" s="61">
        <f>M28</f>
        <v>1000</v>
      </c>
      <c r="R28" s="61"/>
      <c r="S28" s="56"/>
      <c r="T28" s="9" t="s">
        <v>81</v>
      </c>
      <c r="U28" s="9" t="s">
        <v>82</v>
      </c>
    </row>
    <row r="29" spans="1:21" ht="12.75">
      <c r="A29" s="62" t="s">
        <v>83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>
        <v>3</v>
      </c>
      <c r="M29" s="64">
        <v>4</v>
      </c>
      <c r="N29" s="64"/>
      <c r="O29" s="65">
        <f>Q9*(O12+O13)</f>
        <v>0</v>
      </c>
      <c r="P29" s="65" t="s">
        <v>80</v>
      </c>
      <c r="Q29" s="66" t="str">
        <f>IF(O29=0,"0",M29*O29)</f>
        <v>0</v>
      </c>
      <c r="R29" s="66"/>
      <c r="S29" s="56"/>
      <c r="T29" s="9"/>
      <c r="U29" s="9" t="s">
        <v>84</v>
      </c>
    </row>
    <row r="30" spans="1:21" ht="12.75">
      <c r="A30" s="62" t="s">
        <v>85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>
        <v>3</v>
      </c>
      <c r="M30" s="64">
        <v>1</v>
      </c>
      <c r="N30" s="64"/>
      <c r="O30" s="65">
        <f>Q10*(O12+O13)</f>
        <v>0</v>
      </c>
      <c r="P30" s="65" t="s">
        <v>80</v>
      </c>
      <c r="Q30" s="66" t="str">
        <f>IF(O30=0,"0",M30*O30)</f>
        <v>0</v>
      </c>
      <c r="R30" s="66"/>
      <c r="S30" s="56"/>
      <c r="T30" s="12" t="s">
        <v>86</v>
      </c>
      <c r="U30" s="9" t="s">
        <v>87</v>
      </c>
    </row>
    <row r="31" spans="1:21" ht="12.75">
      <c r="A31" s="67" t="s">
        <v>88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58">
        <v>1</v>
      </c>
      <c r="M31" s="68">
        <v>5</v>
      </c>
      <c r="N31" s="68"/>
      <c r="O31" s="69">
        <v>0</v>
      </c>
      <c r="P31" s="69"/>
      <c r="Q31" s="70" t="str">
        <f>IF(O31=0,"0",M31*O31)</f>
        <v>0</v>
      </c>
      <c r="R31" s="70"/>
      <c r="S31" s="56"/>
      <c r="T31" s="9" t="s">
        <v>89</v>
      </c>
      <c r="U31" s="9" t="s">
        <v>90</v>
      </c>
    </row>
    <row r="32" spans="1:21" ht="12.75">
      <c r="A32" s="71" t="s">
        <v>91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63">
        <v>1</v>
      </c>
      <c r="M32" s="72">
        <v>15</v>
      </c>
      <c r="N32" s="72"/>
      <c r="O32" s="73">
        <v>0</v>
      </c>
      <c r="P32" s="73"/>
      <c r="Q32" s="74" t="str">
        <f>IF(O32=0,"0",M32*O32)</f>
        <v>0</v>
      </c>
      <c r="R32" s="74"/>
      <c r="S32" s="56"/>
      <c r="T32" s="9" t="s">
        <v>92</v>
      </c>
      <c r="U32" s="9" t="s">
        <v>93</v>
      </c>
    </row>
    <row r="33" spans="1:21" ht="12.75">
      <c r="A33" s="75" t="s">
        <v>94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>
        <v>1</v>
      </c>
      <c r="M33" s="77">
        <v>15</v>
      </c>
      <c r="N33" s="77"/>
      <c r="O33" s="78">
        <v>0</v>
      </c>
      <c r="P33" s="78"/>
      <c r="Q33" s="79" t="str">
        <f>IF(O33=0,"0",M33*O33)</f>
        <v>0</v>
      </c>
      <c r="R33" s="79"/>
      <c r="S33" s="56"/>
      <c r="T33" s="9" t="s">
        <v>95</v>
      </c>
      <c r="U33" s="9" t="s">
        <v>96</v>
      </c>
    </row>
    <row r="34" spans="1:20" ht="12.75">
      <c r="A34" s="71" t="s">
        <v>97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63">
        <v>1</v>
      </c>
      <c r="M34" s="72">
        <v>0</v>
      </c>
      <c r="N34" s="72"/>
      <c r="O34" s="80" t="s">
        <v>80</v>
      </c>
      <c r="P34" s="80" t="s">
        <v>80</v>
      </c>
      <c r="Q34" s="74" t="str">
        <f>IF(M34=0,"0",M34)</f>
        <v>0</v>
      </c>
      <c r="R34" s="74"/>
      <c r="S34" s="56"/>
      <c r="T34" s="9" t="s">
        <v>98</v>
      </c>
    </row>
    <row r="35" spans="1:21" ht="12.75">
      <c r="A35" s="75" t="s">
        <v>99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6">
        <v>2</v>
      </c>
      <c r="M35" s="77">
        <v>0</v>
      </c>
      <c r="N35" s="77"/>
      <c r="O35" s="81" t="s">
        <v>80</v>
      </c>
      <c r="P35" s="81" t="s">
        <v>80</v>
      </c>
      <c r="Q35" s="79" t="str">
        <f>IF(M35=0,"0",M35)</f>
        <v>0</v>
      </c>
      <c r="R35" s="79"/>
      <c r="S35" s="56"/>
      <c r="U35" s="12" t="s">
        <v>100</v>
      </c>
    </row>
    <row r="36" spans="1:21" ht="12.75">
      <c r="A36" s="82" t="s">
        <v>101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63">
        <v>2</v>
      </c>
      <c r="M36" s="72">
        <v>15</v>
      </c>
      <c r="N36" s="72"/>
      <c r="O36" s="73">
        <v>0</v>
      </c>
      <c r="P36" s="73"/>
      <c r="Q36" s="74" t="str">
        <f>IF(O36=0,"0",M36*O36)</f>
        <v>0</v>
      </c>
      <c r="R36" s="74"/>
      <c r="S36" s="56"/>
      <c r="T36" s="9"/>
      <c r="U36" s="9" t="s">
        <v>102</v>
      </c>
    </row>
    <row r="37" spans="1:21" ht="12.75">
      <c r="A37" s="82" t="s">
        <v>103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63">
        <v>2</v>
      </c>
      <c r="M37" s="77">
        <v>0</v>
      </c>
      <c r="N37" s="77"/>
      <c r="O37" s="81" t="s">
        <v>80</v>
      </c>
      <c r="P37" s="81"/>
      <c r="Q37" s="74" t="str">
        <f>IF(M37=0,"0",M37)</f>
        <v>0</v>
      </c>
      <c r="R37" s="74"/>
      <c r="S37" s="56"/>
      <c r="T37" s="83"/>
      <c r="U37" s="9"/>
    </row>
    <row r="38" spans="1:21" ht="12.75">
      <c r="A38" s="57" t="s">
        <v>104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>
        <v>3</v>
      </c>
      <c r="M38" s="84">
        <v>7</v>
      </c>
      <c r="N38" s="84"/>
      <c r="O38" s="69">
        <v>0</v>
      </c>
      <c r="P38" s="69" t="s">
        <v>80</v>
      </c>
      <c r="Q38" s="85" t="str">
        <f>IF(O38=0,"0",M38*O38)</f>
        <v>0</v>
      </c>
      <c r="R38" s="85"/>
      <c r="S38" s="56"/>
      <c r="T38" s="9" t="s">
        <v>105</v>
      </c>
      <c r="U38" s="9"/>
    </row>
    <row r="39" spans="1:20" ht="12.75">
      <c r="A39" s="62" t="s">
        <v>106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>
        <v>3</v>
      </c>
      <c r="M39" s="84">
        <v>0</v>
      </c>
      <c r="N39" s="84"/>
      <c r="O39" s="80" t="s">
        <v>80</v>
      </c>
      <c r="P39" s="80" t="s">
        <v>80</v>
      </c>
      <c r="Q39" s="66" t="str">
        <f>IF(M39=0,"0",M39)</f>
        <v>0</v>
      </c>
      <c r="R39" s="66"/>
      <c r="S39" s="56"/>
      <c r="T39" s="12"/>
    </row>
    <row r="40" spans="1:20" ht="12.75">
      <c r="A40" s="86" t="s">
        <v>107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56"/>
      <c r="T40" s="87" t="s">
        <v>108</v>
      </c>
    </row>
    <row r="41" spans="1:21" ht="13.5" customHeight="1">
      <c r="A41" s="88" t="s">
        <v>109</v>
      </c>
      <c r="B41" s="89" t="s">
        <v>110</v>
      </c>
      <c r="C41" s="89"/>
      <c r="D41" s="89"/>
      <c r="E41" s="89"/>
      <c r="F41" s="89"/>
      <c r="G41" s="89"/>
      <c r="H41" s="89"/>
      <c r="I41" s="89"/>
      <c r="J41" s="89"/>
      <c r="K41" s="89"/>
      <c r="L41" s="63">
        <v>2</v>
      </c>
      <c r="M41" s="90">
        <v>0.31</v>
      </c>
      <c r="N41" s="90"/>
      <c r="O41" s="91">
        <f>D24</f>
        <v>80</v>
      </c>
      <c r="P41" s="91" t="s">
        <v>80</v>
      </c>
      <c r="Q41" s="92">
        <f>IF(O41=0,"0",M41*O41)</f>
        <v>24.8</v>
      </c>
      <c r="R41" s="92"/>
      <c r="S41" s="56"/>
      <c r="T41" s="9" t="s">
        <v>111</v>
      </c>
      <c r="U41" s="87" t="s">
        <v>112</v>
      </c>
    </row>
    <row r="42" spans="1:21" ht="13.5" customHeight="1">
      <c r="A42" s="88" t="s">
        <v>113</v>
      </c>
      <c r="B42" s="89" t="s">
        <v>114</v>
      </c>
      <c r="C42" s="89"/>
      <c r="D42" s="89"/>
      <c r="E42" s="89"/>
      <c r="F42" s="89"/>
      <c r="G42" s="89"/>
      <c r="H42" s="89"/>
      <c r="I42" s="89"/>
      <c r="J42" s="89"/>
      <c r="K42" s="89"/>
      <c r="L42" s="63">
        <v>1</v>
      </c>
      <c r="M42" s="90">
        <v>5.63</v>
      </c>
      <c r="N42" s="90"/>
      <c r="O42" s="91">
        <f>F24</f>
        <v>4</v>
      </c>
      <c r="P42" s="91" t="s">
        <v>80</v>
      </c>
      <c r="Q42" s="92">
        <f>IF(O42=0,"0",M42*O42)</f>
        <v>22.52</v>
      </c>
      <c r="R42" s="92"/>
      <c r="S42" s="56"/>
      <c r="T42" s="93" t="s">
        <v>115</v>
      </c>
      <c r="U42" s="87"/>
    </row>
    <row r="43" spans="1:21" ht="13.5" customHeight="1">
      <c r="A43" s="88" t="s">
        <v>116</v>
      </c>
      <c r="B43" s="89" t="s">
        <v>117</v>
      </c>
      <c r="C43" s="89"/>
      <c r="D43" s="89"/>
      <c r="E43" s="89"/>
      <c r="F43" s="89"/>
      <c r="G43" s="89"/>
      <c r="H43" s="89"/>
      <c r="I43" s="89"/>
      <c r="J43" s="89"/>
      <c r="K43" s="89"/>
      <c r="L43" s="63">
        <v>2</v>
      </c>
      <c r="M43" s="90">
        <v>2</v>
      </c>
      <c r="N43" s="90"/>
      <c r="O43" s="91">
        <f>Q25</f>
        <v>14.799999999999999</v>
      </c>
      <c r="P43" s="91" t="s">
        <v>80</v>
      </c>
      <c r="Q43" s="92">
        <f>IF(O43=0,"0",M43*O43)</f>
        <v>29.599999999999998</v>
      </c>
      <c r="R43" s="92"/>
      <c r="S43" s="56"/>
      <c r="T43" s="93"/>
      <c r="U43" s="87"/>
    </row>
    <row r="44" spans="1:21" ht="12.75">
      <c r="A44" s="88" t="s">
        <v>118</v>
      </c>
      <c r="B44" s="89" t="s">
        <v>119</v>
      </c>
      <c r="C44" s="89"/>
      <c r="D44" s="89"/>
      <c r="E44" s="89"/>
      <c r="F44" s="89"/>
      <c r="G44" s="89"/>
      <c r="H44" s="89"/>
      <c r="I44" s="89"/>
      <c r="J44" s="89"/>
      <c r="K44" s="89"/>
      <c r="L44" s="63">
        <v>2</v>
      </c>
      <c r="M44" s="90">
        <v>0.25</v>
      </c>
      <c r="N44" s="90"/>
      <c r="O44" s="91">
        <f>(Q7+Q9+Q10)*(O12+O13)</f>
        <v>50</v>
      </c>
      <c r="P44" s="91" t="s">
        <v>80</v>
      </c>
      <c r="Q44" s="94">
        <f>IF(O44=0,"0",M44*O44)</f>
        <v>12.5</v>
      </c>
      <c r="R44" s="94"/>
      <c r="S44" s="56"/>
      <c r="T44" s="9" t="s">
        <v>120</v>
      </c>
      <c r="U44" s="87"/>
    </row>
    <row r="45" spans="1:21" ht="12.75">
      <c r="A45" s="88" t="s">
        <v>121</v>
      </c>
      <c r="B45" s="89" t="s">
        <v>122</v>
      </c>
      <c r="C45" s="89"/>
      <c r="D45" s="89"/>
      <c r="E45" s="89"/>
      <c r="F45" s="89"/>
      <c r="G45" s="89"/>
      <c r="H45" s="89"/>
      <c r="I45" s="89"/>
      <c r="J45" s="89"/>
      <c r="K45" s="89"/>
      <c r="L45" s="63" t="s">
        <v>80</v>
      </c>
      <c r="M45" s="90" t="s">
        <v>80</v>
      </c>
      <c r="N45" s="90"/>
      <c r="O45" s="91" t="s">
        <v>80</v>
      </c>
      <c r="P45" s="91"/>
      <c r="Q45" s="95">
        <f>SUM(Q41:Q44)</f>
        <v>89.42</v>
      </c>
      <c r="R45" s="95"/>
      <c r="S45" s="56"/>
      <c r="T45" s="9" t="s">
        <v>123</v>
      </c>
      <c r="U45" s="87"/>
    </row>
    <row r="46" spans="1:21" ht="12.75">
      <c r="A46" s="88"/>
      <c r="B46" s="89" t="s">
        <v>124</v>
      </c>
      <c r="C46" s="89"/>
      <c r="D46" s="89"/>
      <c r="E46" s="89"/>
      <c r="F46" s="89"/>
      <c r="G46" s="89"/>
      <c r="H46" s="89"/>
      <c r="I46" s="89"/>
      <c r="J46" s="89"/>
      <c r="K46" s="89"/>
      <c r="L46" s="63" t="s">
        <v>80</v>
      </c>
      <c r="M46" s="90" t="s">
        <v>80</v>
      </c>
      <c r="N46" s="90"/>
      <c r="O46" s="91" t="s">
        <v>80</v>
      </c>
      <c r="P46" s="91"/>
      <c r="Q46" s="96">
        <f>-(O12*90+O13*90/2)</f>
        <v>-90</v>
      </c>
      <c r="R46" s="96"/>
      <c r="S46" s="56"/>
      <c r="T46" s="9" t="s">
        <v>125</v>
      </c>
      <c r="U46" s="87"/>
    </row>
    <row r="47" spans="1:21" ht="12.75">
      <c r="A47" s="88"/>
      <c r="B47" s="97" t="s">
        <v>126</v>
      </c>
      <c r="C47" s="97"/>
      <c r="D47" s="97"/>
      <c r="E47" s="97"/>
      <c r="F47" s="97"/>
      <c r="G47" s="97"/>
      <c r="H47" s="97"/>
      <c r="I47" s="97" t="s">
        <v>127</v>
      </c>
      <c r="J47" s="97"/>
      <c r="K47" s="97"/>
      <c r="L47" s="63">
        <v>2</v>
      </c>
      <c r="M47" s="98" t="s">
        <v>80</v>
      </c>
      <c r="N47" s="98"/>
      <c r="O47" s="99" t="s">
        <v>80</v>
      </c>
      <c r="P47" s="99"/>
      <c r="Q47" s="100">
        <f>IF(Q45+Q46&lt;0,0,Q45+Q46)</f>
        <v>0</v>
      </c>
      <c r="R47" s="100"/>
      <c r="S47" s="56"/>
      <c r="T47" s="9" t="s">
        <v>128</v>
      </c>
      <c r="U47" s="25"/>
    </row>
    <row r="48" spans="1:20" ht="12.75">
      <c r="A48" s="97" t="s">
        <v>129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01">
        <f>J16/Q7/IF(O12&lt;1,1,O12)*0.025</f>
        <v>0.17786363636363633</v>
      </c>
      <c r="M48" s="98">
        <f>ROUND(IF(L48&gt;2.3,2.3,L48),2)</f>
        <v>0.18</v>
      </c>
      <c r="N48" s="98"/>
      <c r="O48" s="29">
        <f>Q8*O12</f>
        <v>30</v>
      </c>
      <c r="P48" s="29">
        <f>O12</f>
        <v>1</v>
      </c>
      <c r="Q48" s="100">
        <f>IF(O48=0,"0",M48*O48)</f>
        <v>5.3999999999999995</v>
      </c>
      <c r="R48" s="100"/>
      <c r="S48" s="102"/>
      <c r="T48" s="9" t="s">
        <v>130</v>
      </c>
    </row>
    <row r="49" spans="1:24" ht="13.5" customHeight="1">
      <c r="A49" s="3"/>
      <c r="B49" s="3"/>
      <c r="C49" s="3"/>
      <c r="D49" s="3"/>
      <c r="E49" s="3"/>
      <c r="F49" s="3"/>
      <c r="G49" s="3"/>
      <c r="H49" s="3"/>
      <c r="K49" s="3"/>
      <c r="L49" s="3"/>
      <c r="M49" s="103" t="s">
        <v>131</v>
      </c>
      <c r="N49" s="103"/>
      <c r="O49" s="103"/>
      <c r="P49" s="103"/>
      <c r="Q49" s="104">
        <f>SUM(Q28:Q40)+SUM(Q47:Q48)</f>
        <v>1005.4</v>
      </c>
      <c r="R49" s="104"/>
      <c r="S49" s="102"/>
      <c r="T49" s="9"/>
      <c r="V49" s="105"/>
      <c r="W49" s="105"/>
      <c r="X49" s="105"/>
    </row>
    <row r="50" spans="1:24" ht="7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"/>
      <c r="V50" s="105"/>
      <c r="W50" s="105"/>
      <c r="X50" s="105"/>
    </row>
    <row r="51" spans="1:21" s="105" customFormat="1" ht="11.25" customHeight="1">
      <c r="A51" s="106" t="s">
        <v>132</v>
      </c>
      <c r="B51" s="106"/>
      <c r="C51" s="106"/>
      <c r="D51" s="106"/>
      <c r="E51" s="106"/>
      <c r="F51" s="106"/>
      <c r="G51" s="106"/>
      <c r="H51" s="106"/>
      <c r="I51" s="107" t="s">
        <v>133</v>
      </c>
      <c r="J51" s="107"/>
      <c r="K51" s="107" t="s">
        <v>72</v>
      </c>
      <c r="L51" s="107"/>
      <c r="M51" s="107" t="s">
        <v>134</v>
      </c>
      <c r="N51" s="107"/>
      <c r="O51" s="107" t="s">
        <v>135</v>
      </c>
      <c r="P51" s="107"/>
      <c r="Q51" s="107" t="s">
        <v>136</v>
      </c>
      <c r="R51" s="107"/>
      <c r="S51" s="108"/>
      <c r="T51" s="87" t="s">
        <v>137</v>
      </c>
      <c r="U51" s="109"/>
    </row>
    <row r="52" spans="1:21" s="105" customFormat="1" ht="11.25" customHeight="1">
      <c r="A52" s="106"/>
      <c r="B52" s="106"/>
      <c r="C52" s="106"/>
      <c r="D52" s="106"/>
      <c r="E52" s="106"/>
      <c r="F52" s="106"/>
      <c r="G52" s="106"/>
      <c r="H52" s="106"/>
      <c r="I52" s="110">
        <v>0.1</v>
      </c>
      <c r="J52" s="110"/>
      <c r="K52" s="111"/>
      <c r="L52" s="112" t="s">
        <v>138</v>
      </c>
      <c r="M52" s="113">
        <f>Q52*I52/(1+I52)</f>
        <v>0</v>
      </c>
      <c r="N52" s="113"/>
      <c r="O52" s="113">
        <f>Q52/(1+I52)</f>
        <v>0</v>
      </c>
      <c r="P52" s="113"/>
      <c r="Q52" s="113">
        <f>SUM(Q31:Q34)</f>
        <v>0</v>
      </c>
      <c r="R52" s="113"/>
      <c r="S52" s="114"/>
      <c r="T52" s="9" t="s">
        <v>139</v>
      </c>
      <c r="U52" s="1"/>
    </row>
    <row r="53" spans="1:24" s="105" customFormat="1" ht="11.25" customHeight="1">
      <c r="A53" s="115" t="s">
        <v>140</v>
      </c>
      <c r="B53" s="115"/>
      <c r="C53" s="115"/>
      <c r="D53" s="115"/>
      <c r="E53" s="115"/>
      <c r="F53" s="115"/>
      <c r="G53" s="115"/>
      <c r="H53" s="115"/>
      <c r="I53" s="110">
        <v>0.2</v>
      </c>
      <c r="J53" s="110"/>
      <c r="K53" s="116"/>
      <c r="L53" s="117" t="s">
        <v>141</v>
      </c>
      <c r="M53" s="113">
        <f>Q53*I53/(1+I53)</f>
        <v>0</v>
      </c>
      <c r="N53" s="113"/>
      <c r="O53" s="113">
        <f>Q53/(1+I53)</f>
        <v>0</v>
      </c>
      <c r="P53" s="113"/>
      <c r="Q53" s="113">
        <f>SUM(Q35:Q37)</f>
        <v>0</v>
      </c>
      <c r="R53" s="113"/>
      <c r="S53" s="114"/>
      <c r="T53" s="83"/>
      <c r="U53" s="1"/>
      <c r="V53" s="1"/>
      <c r="W53" s="1"/>
      <c r="X53" s="1"/>
    </row>
    <row r="54" spans="1:24" s="105" customFormat="1" ht="11.25" customHeight="1">
      <c r="A54" s="118"/>
      <c r="I54" s="110">
        <f>$Q$17</f>
        <v>0.1</v>
      </c>
      <c r="J54" s="110"/>
      <c r="K54" s="119"/>
      <c r="L54" s="120">
        <v>3</v>
      </c>
      <c r="M54" s="113">
        <f>Q54*I54/(1+I54)</f>
        <v>90.9090909090909</v>
      </c>
      <c r="N54" s="113"/>
      <c r="O54" s="113">
        <f>Q54/(1+I54)</f>
        <v>909.090909090909</v>
      </c>
      <c r="P54" s="113"/>
      <c r="Q54" s="113">
        <f>SUM(Q28:Q30)+SUM(Q38:Q39)+Q47</f>
        <v>1000</v>
      </c>
      <c r="R54" s="113"/>
      <c r="S54" s="114"/>
      <c r="T54" s="121"/>
      <c r="U54" s="1"/>
      <c r="V54" s="1"/>
      <c r="W54" s="1"/>
      <c r="X54" s="1"/>
    </row>
    <row r="55" spans="1:20" ht="12.75">
      <c r="A55" s="10" t="s">
        <v>142</v>
      </c>
      <c r="B55" s="10"/>
      <c r="C55" s="10"/>
      <c r="D55" s="10"/>
      <c r="E55" s="10"/>
      <c r="F55" s="10"/>
      <c r="G55" s="10"/>
      <c r="H55" s="10"/>
      <c r="I55" s="122" t="s">
        <v>143</v>
      </c>
      <c r="J55" s="122"/>
      <c r="K55" s="122"/>
      <c r="L55" s="122"/>
      <c r="M55" s="113">
        <f>SUM(M52:M54)</f>
        <v>90.9090909090909</v>
      </c>
      <c r="N55" s="113"/>
      <c r="O55" s="113">
        <f>SUM(O52:O54)</f>
        <v>909.090909090909</v>
      </c>
      <c r="P55" s="113"/>
      <c r="Q55" s="113">
        <f>SUM(Q52:Q54)</f>
        <v>1000</v>
      </c>
      <c r="R55" s="113"/>
      <c r="S55" s="123"/>
      <c r="T55" s="121"/>
    </row>
    <row r="56" spans="1:20" ht="7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8"/>
      <c r="T56" s="121"/>
    </row>
    <row r="57" spans="1:20" ht="12.75">
      <c r="A57" s="124" t="str">
        <f>CONCATENATE("Le total TTC du prix de location et des facturations complémentaires de ",FIXED(Q49,2)," € moins l'avance de ",P15," € est ",FIXED(Q49-P15,2)," €")</f>
        <v>Le total TTC du prix de location et des facturations complémentaires de 1 005,40 € moins l'avance de 555 € est 450,40 €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8"/>
      <c r="T57" s="121"/>
    </row>
    <row r="58" spans="1:20" ht="13.5" customHeight="1">
      <c r="A58" s="3" t="s">
        <v>144</v>
      </c>
      <c r="B58" s="3"/>
      <c r="C58" s="3"/>
      <c r="D58" s="125">
        <f>Q49-P15</f>
        <v>450.4</v>
      </c>
      <c r="E58" s="125"/>
      <c r="F58" s="125"/>
      <c r="G58" s="3"/>
      <c r="H58" s="3"/>
      <c r="I58" s="3"/>
      <c r="J58" s="3"/>
      <c r="K58" s="3"/>
      <c r="L58" s="3"/>
      <c r="M58" s="126" t="s">
        <v>145</v>
      </c>
      <c r="N58" s="126"/>
      <c r="O58" s="126"/>
      <c r="P58" s="18">
        <f>D13</f>
      </c>
      <c r="Q58" s="18"/>
      <c r="R58" s="18"/>
      <c r="S58" s="8"/>
      <c r="T58" s="121"/>
    </row>
    <row r="59" spans="1:24" ht="7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8"/>
      <c r="V59" s="105"/>
      <c r="W59" s="105"/>
      <c r="X59" s="105"/>
    </row>
    <row r="60" spans="1:20" ht="12.75">
      <c r="A60" s="127" t="s">
        <v>146</v>
      </c>
      <c r="B60" s="127"/>
      <c r="C60" s="127"/>
      <c r="D60" s="3" t="s">
        <v>147</v>
      </c>
      <c r="E60" s="3"/>
      <c r="F60" s="3"/>
      <c r="G60" s="3"/>
      <c r="H60" s="3"/>
      <c r="I60" s="3"/>
      <c r="J60" s="3"/>
      <c r="K60" s="3"/>
      <c r="L60" s="3"/>
      <c r="M60" s="3" t="s">
        <v>148</v>
      </c>
      <c r="N60" s="3"/>
      <c r="O60" s="3"/>
      <c r="P60" s="3"/>
      <c r="Q60" s="3"/>
      <c r="R60" s="3"/>
      <c r="S60" s="8"/>
      <c r="T60" s="121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8"/>
      <c r="T61" s="128" t="s">
        <v>149</v>
      </c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8"/>
      <c r="T62" s="129" t="s">
        <v>150</v>
      </c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08"/>
      <c r="T63" s="129" t="s">
        <v>151</v>
      </c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08"/>
      <c r="T64" s="129" t="s">
        <v>152</v>
      </c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08"/>
      <c r="T65" s="129" t="s">
        <v>153</v>
      </c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08"/>
      <c r="T66" s="129" t="s">
        <v>154</v>
      </c>
    </row>
    <row r="67" spans="1:20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08"/>
      <c r="T67" s="129" t="s">
        <v>155</v>
      </c>
    </row>
    <row r="68" spans="19:20" ht="12.75">
      <c r="S68" s="108"/>
      <c r="T68" s="129" t="s">
        <v>156</v>
      </c>
    </row>
    <row r="69" spans="19:20" ht="12.75">
      <c r="S69" s="108"/>
      <c r="T69" s="129" t="s">
        <v>157</v>
      </c>
    </row>
    <row r="70" spans="19:20" ht="12.75">
      <c r="S70" s="108"/>
      <c r="T70" s="129" t="s">
        <v>158</v>
      </c>
    </row>
    <row r="71" spans="19:20" ht="12.75">
      <c r="S71" s="108"/>
      <c r="T71" s="129" t="s">
        <v>159</v>
      </c>
    </row>
    <row r="72" spans="19:20" ht="12.75">
      <c r="S72" s="108"/>
      <c r="T72" s="129" t="s">
        <v>160</v>
      </c>
    </row>
    <row r="73" spans="19:20" ht="12.75">
      <c r="S73" s="108"/>
      <c r="T73" s="129" t="s">
        <v>161</v>
      </c>
    </row>
    <row r="74" spans="19:20" ht="12.75">
      <c r="S74" s="108"/>
      <c r="T74" s="129" t="s">
        <v>162</v>
      </c>
    </row>
    <row r="75" spans="19:20" ht="12.75">
      <c r="S75" s="108"/>
      <c r="T75" s="129" t="s">
        <v>163</v>
      </c>
    </row>
    <row r="76" spans="19:20" ht="12.75">
      <c r="S76" s="108"/>
      <c r="T76" s="129" t="s">
        <v>164</v>
      </c>
    </row>
    <row r="77" spans="19:20" ht="12.75">
      <c r="S77" s="108"/>
      <c r="T77" s="129" t="s">
        <v>165</v>
      </c>
    </row>
    <row r="78" spans="19:20" ht="12.75">
      <c r="S78" s="108"/>
      <c r="T78" s="129" t="s">
        <v>166</v>
      </c>
    </row>
    <row r="79" spans="19:20" ht="12.75">
      <c r="S79" s="108"/>
      <c r="T79" s="129" t="s">
        <v>167</v>
      </c>
    </row>
    <row r="80" spans="1:29" s="133" customFormat="1" ht="111.75" customHeight="1">
      <c r="A80" s="130" t="s">
        <v>168</v>
      </c>
      <c r="B80" s="130" t="s">
        <v>169</v>
      </c>
      <c r="C80" s="130" t="s">
        <v>170</v>
      </c>
      <c r="D80" s="130" t="s">
        <v>171</v>
      </c>
      <c r="E80" s="131" t="s">
        <v>172</v>
      </c>
      <c r="F80" s="131" t="s">
        <v>173</v>
      </c>
      <c r="G80" s="131" t="s">
        <v>174</v>
      </c>
      <c r="H80" s="131" t="s">
        <v>175</v>
      </c>
      <c r="I80" s="131" t="s">
        <v>176</v>
      </c>
      <c r="J80" s="130" t="s">
        <v>177</v>
      </c>
      <c r="K80" s="130" t="s">
        <v>178</v>
      </c>
      <c r="L80" s="130" t="s">
        <v>179</v>
      </c>
      <c r="M80" s="130" t="s">
        <v>180</v>
      </c>
      <c r="N80" s="130" t="s">
        <v>181</v>
      </c>
      <c r="O80" s="131" t="s">
        <v>182</v>
      </c>
      <c r="P80" s="131" t="s">
        <v>183</v>
      </c>
      <c r="Q80" s="131" t="s">
        <v>184</v>
      </c>
      <c r="R80" s="131" t="s">
        <v>185</v>
      </c>
      <c r="S80" s="132" t="s">
        <v>186</v>
      </c>
      <c r="T80" s="131" t="s">
        <v>187</v>
      </c>
      <c r="U80" s="131" t="s">
        <v>188</v>
      </c>
      <c r="V80" s="131" t="s">
        <v>189</v>
      </c>
      <c r="W80" s="131" t="s">
        <v>190</v>
      </c>
      <c r="X80" s="130" t="s">
        <v>191</v>
      </c>
      <c r="Y80" s="131" t="s">
        <v>192</v>
      </c>
      <c r="Z80" s="130" t="s">
        <v>193</v>
      </c>
      <c r="AA80" s="131" t="s">
        <v>194</v>
      </c>
      <c r="AB80" s="131" t="s">
        <v>195</v>
      </c>
      <c r="AC80" s="131" t="s">
        <v>196</v>
      </c>
    </row>
    <row r="81" spans="1:28" s="153" customFormat="1" ht="12.75">
      <c r="A81" s="134" t="s">
        <v>197</v>
      </c>
      <c r="B81" s="135" t="s">
        <v>197</v>
      </c>
      <c r="C81" s="136" t="s">
        <v>197</v>
      </c>
      <c r="D81" s="135" t="s">
        <v>197</v>
      </c>
      <c r="E81" s="137"/>
      <c r="F81" s="138"/>
      <c r="G81" s="139"/>
      <c r="H81" s="137"/>
      <c r="I81" s="139"/>
      <c r="J81" s="140"/>
      <c r="K81" s="140"/>
      <c r="L81" s="141">
        <v>1</v>
      </c>
      <c r="M81" s="142" t="s">
        <v>198</v>
      </c>
      <c r="N81" s="142" t="s">
        <v>199</v>
      </c>
      <c r="O81" s="143"/>
      <c r="P81" s="144"/>
      <c r="Q81" s="145"/>
      <c r="R81" s="143"/>
      <c r="S81" s="146">
        <v>1000</v>
      </c>
      <c r="T81" s="147"/>
      <c r="U81" s="146"/>
      <c r="V81" s="148"/>
      <c r="W81" s="148"/>
      <c r="X81" s="149" t="s">
        <v>200</v>
      </c>
      <c r="Y81" s="150"/>
      <c r="Z81" s="151"/>
      <c r="AA81" s="151"/>
      <c r="AB81" s="152"/>
    </row>
    <row r="82" spans="1:28" s="157" customFormat="1" ht="12.75">
      <c r="A82" s="154"/>
      <c r="B82" s="155"/>
      <c r="C82" s="156"/>
      <c r="D82" s="156"/>
      <c r="F82" s="158"/>
      <c r="G82" s="159"/>
      <c r="H82" s="159"/>
      <c r="I82" s="160"/>
      <c r="J82" s="161"/>
      <c r="K82" s="161"/>
      <c r="L82" s="162"/>
      <c r="M82" s="163"/>
      <c r="N82" s="163"/>
      <c r="O82" s="164"/>
      <c r="P82" s="165"/>
      <c r="Q82" s="166"/>
      <c r="R82" s="164"/>
      <c r="S82" s="167"/>
      <c r="T82" s="167"/>
      <c r="U82" s="167"/>
      <c r="V82" s="163"/>
      <c r="W82" s="163"/>
      <c r="X82" s="168"/>
      <c r="Y82" s="168"/>
      <c r="AB82" s="169"/>
    </row>
    <row r="83" ht="12.75">
      <c r="T83"/>
    </row>
    <row r="84" ht="12.75">
      <c r="T84"/>
    </row>
    <row r="85" ht="12.75">
      <c r="T85"/>
    </row>
    <row r="86" ht="12.75">
      <c r="T86"/>
    </row>
    <row r="87" ht="12.75">
      <c r="T87"/>
    </row>
  </sheetData>
  <sheetProtection password="8FBF" sheet="1" selectLockedCells="1"/>
  <mergeCells count="207">
    <mergeCell ref="A1:R1"/>
    <mergeCell ref="A2:M2"/>
    <mergeCell ref="N2:R2"/>
    <mergeCell ref="A3:R3"/>
    <mergeCell ref="A4:R4"/>
    <mergeCell ref="A5:C5"/>
    <mergeCell ref="D5:R5"/>
    <mergeCell ref="A6:C6"/>
    <mergeCell ref="D6:R6"/>
    <mergeCell ref="A7:P7"/>
    <mergeCell ref="Q7:R7"/>
    <mergeCell ref="S7:S10"/>
    <mergeCell ref="A8:P8"/>
    <mergeCell ref="Q8:R8"/>
    <mergeCell ref="A9:P9"/>
    <mergeCell ref="Q9:R9"/>
    <mergeCell ref="A10:P10"/>
    <mergeCell ref="Q10:R10"/>
    <mergeCell ref="A11:R11"/>
    <mergeCell ref="A12:C12"/>
    <mergeCell ref="D12:F12"/>
    <mergeCell ref="I12:K12"/>
    <mergeCell ref="L12:N12"/>
    <mergeCell ref="P12:R12"/>
    <mergeCell ref="A13:C13"/>
    <mergeCell ref="D13:F13"/>
    <mergeCell ref="I13:K13"/>
    <mergeCell ref="L13:N13"/>
    <mergeCell ref="P13:R13"/>
    <mergeCell ref="A14:R14"/>
    <mergeCell ref="A15:I15"/>
    <mergeCell ref="J15:K15"/>
    <mergeCell ref="L15:O15"/>
    <mergeCell ref="P15:R15"/>
    <mergeCell ref="A16:I16"/>
    <mergeCell ref="J16:K16"/>
    <mergeCell ref="L16:O16"/>
    <mergeCell ref="P16:R16"/>
    <mergeCell ref="A17:K17"/>
    <mergeCell ref="M17:P17"/>
    <mergeCell ref="Q17:R17"/>
    <mergeCell ref="A18:R18"/>
    <mergeCell ref="A19:F19"/>
    <mergeCell ref="I19:R19"/>
    <mergeCell ref="A20:C20"/>
    <mergeCell ref="D20:E20"/>
    <mergeCell ref="F20:G20"/>
    <mergeCell ref="I20:J20"/>
    <mergeCell ref="K20:L20"/>
    <mergeCell ref="M20:N20"/>
    <mergeCell ref="O20:P20"/>
    <mergeCell ref="Q20:R20"/>
    <mergeCell ref="A21:C21"/>
    <mergeCell ref="D21:E21"/>
    <mergeCell ref="F21:G21"/>
    <mergeCell ref="I21:L21"/>
    <mergeCell ref="M21:N21"/>
    <mergeCell ref="O21:P21"/>
    <mergeCell ref="Q21:R21"/>
    <mergeCell ref="A22:C22"/>
    <mergeCell ref="D22:E22"/>
    <mergeCell ref="F22:G22"/>
    <mergeCell ref="I22:L22"/>
    <mergeCell ref="M22:N22"/>
    <mergeCell ref="O22:P22"/>
    <mergeCell ref="A23:C23"/>
    <mergeCell ref="D23:E23"/>
    <mergeCell ref="F23:G23"/>
    <mergeCell ref="I23:L23"/>
    <mergeCell ref="M23:N23"/>
    <mergeCell ref="O23:P23"/>
    <mergeCell ref="A24:C24"/>
    <mergeCell ref="D24:E24"/>
    <mergeCell ref="F24:G24"/>
    <mergeCell ref="I24:L24"/>
    <mergeCell ref="M24:N24"/>
    <mergeCell ref="O24:P24"/>
    <mergeCell ref="A25:G25"/>
    <mergeCell ref="I25:L25"/>
    <mergeCell ref="M25:N25"/>
    <mergeCell ref="O25:P25"/>
    <mergeCell ref="Q25:R25"/>
    <mergeCell ref="A26:R26"/>
    <mergeCell ref="A27:K27"/>
    <mergeCell ref="M27:N27"/>
    <mergeCell ref="O27:P27"/>
    <mergeCell ref="Q27:R27"/>
    <mergeCell ref="A28:K28"/>
    <mergeCell ref="M28:N28"/>
    <mergeCell ref="O28:P28"/>
    <mergeCell ref="Q28:R28"/>
    <mergeCell ref="A29:K29"/>
    <mergeCell ref="M29:N29"/>
    <mergeCell ref="O29:P29"/>
    <mergeCell ref="Q29:R29"/>
    <mergeCell ref="A30:K30"/>
    <mergeCell ref="M30:N30"/>
    <mergeCell ref="O30:P30"/>
    <mergeCell ref="Q30:R30"/>
    <mergeCell ref="A31:K31"/>
    <mergeCell ref="M31:N31"/>
    <mergeCell ref="O31:P31"/>
    <mergeCell ref="Q31:R31"/>
    <mergeCell ref="A32:K32"/>
    <mergeCell ref="M32:N32"/>
    <mergeCell ref="O32:P32"/>
    <mergeCell ref="Q32:R32"/>
    <mergeCell ref="A33:K33"/>
    <mergeCell ref="M33:N33"/>
    <mergeCell ref="O33:P33"/>
    <mergeCell ref="Q33:R33"/>
    <mergeCell ref="A34:K34"/>
    <mergeCell ref="M34:N34"/>
    <mergeCell ref="O34:P34"/>
    <mergeCell ref="Q34:R34"/>
    <mergeCell ref="A35:K35"/>
    <mergeCell ref="M35:N35"/>
    <mergeCell ref="O35:P35"/>
    <mergeCell ref="Q35:R35"/>
    <mergeCell ref="A36:K36"/>
    <mergeCell ref="M36:N36"/>
    <mergeCell ref="O36:P36"/>
    <mergeCell ref="Q36:R36"/>
    <mergeCell ref="A37:K37"/>
    <mergeCell ref="M37:N37"/>
    <mergeCell ref="O37:P37"/>
    <mergeCell ref="Q37:R37"/>
    <mergeCell ref="A38:K38"/>
    <mergeCell ref="M38:N38"/>
    <mergeCell ref="O38:P38"/>
    <mergeCell ref="Q38:R38"/>
    <mergeCell ref="A39:K39"/>
    <mergeCell ref="M39:N39"/>
    <mergeCell ref="O39:P39"/>
    <mergeCell ref="Q39:R39"/>
    <mergeCell ref="A40:R40"/>
    <mergeCell ref="A41:A47"/>
    <mergeCell ref="B41:K41"/>
    <mergeCell ref="M41:N41"/>
    <mergeCell ref="O41:P41"/>
    <mergeCell ref="Q41:R41"/>
    <mergeCell ref="B42:K42"/>
    <mergeCell ref="M42:N42"/>
    <mergeCell ref="O42:P42"/>
    <mergeCell ref="Q42:R42"/>
    <mergeCell ref="B43:K43"/>
    <mergeCell ref="M43:N43"/>
    <mergeCell ref="O43:P43"/>
    <mergeCell ref="Q43:R43"/>
    <mergeCell ref="B44:K44"/>
    <mergeCell ref="M44:N44"/>
    <mergeCell ref="O44:P44"/>
    <mergeCell ref="Q44:R44"/>
    <mergeCell ref="B45:K45"/>
    <mergeCell ref="M45:N45"/>
    <mergeCell ref="O45:P45"/>
    <mergeCell ref="Q45:R45"/>
    <mergeCell ref="B46:K46"/>
    <mergeCell ref="M46:N46"/>
    <mergeCell ref="O46:P46"/>
    <mergeCell ref="Q46:R46"/>
    <mergeCell ref="B47:K47"/>
    <mergeCell ref="M47:N47"/>
    <mergeCell ref="O47:P47"/>
    <mergeCell ref="Q47:R47"/>
    <mergeCell ref="A48:K48"/>
    <mergeCell ref="M48:N48"/>
    <mergeCell ref="O48:P48"/>
    <mergeCell ref="Q48:R48"/>
    <mergeCell ref="M49:P49"/>
    <mergeCell ref="Q49:R49"/>
    <mergeCell ref="A50:R50"/>
    <mergeCell ref="A51:H52"/>
    <mergeCell ref="I51:J51"/>
    <mergeCell ref="K51:L51"/>
    <mergeCell ref="M51:N51"/>
    <mergeCell ref="O51:P51"/>
    <mergeCell ref="Q51:R51"/>
    <mergeCell ref="I52:J52"/>
    <mergeCell ref="M52:N52"/>
    <mergeCell ref="O52:P52"/>
    <mergeCell ref="Q52:R52"/>
    <mergeCell ref="A53:H53"/>
    <mergeCell ref="I53:J53"/>
    <mergeCell ref="M53:N53"/>
    <mergeCell ref="O53:P53"/>
    <mergeCell ref="Q53:R53"/>
    <mergeCell ref="I54:J54"/>
    <mergeCell ref="M54:N54"/>
    <mergeCell ref="O54:P54"/>
    <mergeCell ref="Q54:R54"/>
    <mergeCell ref="A55:H56"/>
    <mergeCell ref="I55:L55"/>
    <mergeCell ref="M55:N55"/>
    <mergeCell ref="O55:P55"/>
    <mergeCell ref="Q55:R55"/>
    <mergeCell ref="I56:R56"/>
    <mergeCell ref="A57:R57"/>
    <mergeCell ref="A58:C58"/>
    <mergeCell ref="D58:F58"/>
    <mergeCell ref="G58:L58"/>
    <mergeCell ref="M58:O58"/>
    <mergeCell ref="P58:R58"/>
    <mergeCell ref="A59:R59"/>
    <mergeCell ref="A60:C60"/>
    <mergeCell ref="D60:L60"/>
    <mergeCell ref="M60:R60"/>
  </mergeCells>
  <hyperlinks>
    <hyperlink ref="T40" r:id="rId1" display="Ce site service-public (cliquez sur 'Taux intermédiaire..')  dit:  Hébergement en hôtel ..., en location meublée ... = 10 % "/>
    <hyperlink ref="U41" r:id="rId2" display="https://www.service-public.fr/professionnels-entreprises/vosdroits/F23567"/>
    <hyperlink ref="T42" r:id="rId3" display="Ce bulletin officiel..des impôts dit :  "/>
    <hyperlink ref="T51" r:id="rId4" display="Le site service-public (cliquez sur 'Taux intermédiaire..')  fait la différence entre boissons sans alcool destinés à consommation immédiate (10%) et à consommation différée (5,5%) vendus sous un emballage permettant leur conservation."/>
  </hyperlinks>
  <printOptions/>
  <pageMargins left="0.5902777777777778" right="0.39375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 Schumann</cp:lastModifiedBy>
  <dcterms:modified xsi:type="dcterms:W3CDTF">2022-09-30T12:45:21Z</dcterms:modified>
  <cp:category/>
  <cp:version/>
  <cp:contentType/>
  <cp:contentStatus/>
  <cp:revision>57</cp:revision>
</cp:coreProperties>
</file>